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earch Consultancy\LOPENDE PROJECTEN\29.25.00008 LCA NMD beheer &amp; ondersteuning 2025\_NMD VERSIES\VERSIE 3.11 (NA JAN 2025)\"/>
    </mc:Choice>
  </mc:AlternateContent>
  <xr:revisionPtr revIDLastSave="0" documentId="13_ncr:1_{B4437C31-35CE-4338-BE31-2DDC685160D0}" xr6:coauthVersionLast="47" xr6:coauthVersionMax="47" xr10:uidLastSave="{00000000-0000-0000-0000-000000000000}"/>
  <bookViews>
    <workbookView xWindow="-120" yWindow="-120" windowWidth="29040" windowHeight="15720" xr2:uid="{B026E59A-5080-4F88-BCB0-254C68DA57A5}"/>
  </bookViews>
  <sheets>
    <sheet name="Wijzigingen processendatabas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7" i="2" l="1"/>
  <c r="I74" i="2"/>
  <c r="I73" i="2"/>
  <c r="I72" i="2"/>
  <c r="I71" i="2"/>
  <c r="I70" i="2"/>
  <c r="I69" i="2"/>
  <c r="I68" i="2"/>
  <c r="I67" i="2"/>
  <c r="I66" i="2"/>
  <c r="I62" i="2"/>
  <c r="I61" i="2"/>
  <c r="I60" i="2"/>
  <c r="F73" i="2"/>
  <c r="F74" i="2"/>
  <c r="F72" i="2"/>
  <c r="F70" i="2"/>
  <c r="F71" i="2"/>
  <c r="F69" i="2"/>
  <c r="F67" i="2"/>
  <c r="F68" i="2"/>
  <c r="F66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6" i="2"/>
  <c r="F48" i="2"/>
  <c r="F47" i="2"/>
  <c r="F45" i="2"/>
  <c r="F44" i="2"/>
  <c r="F41" i="2"/>
  <c r="I40" i="2"/>
  <c r="F40" i="2"/>
  <c r="I39" i="2"/>
  <c r="F39" i="2"/>
  <c r="F33" i="2"/>
  <c r="F32" i="2"/>
  <c r="I32" i="2"/>
  <c r="I33" i="2"/>
  <c r="F31" i="2"/>
  <c r="I31" i="2"/>
</calcChain>
</file>

<file path=xl/sharedStrings.xml><?xml version="1.0" encoding="utf-8"?>
<sst xmlns="http://schemas.openxmlformats.org/spreadsheetml/2006/main" count="528" uniqueCount="224">
  <si>
    <t>Processen</t>
  </si>
  <si>
    <t>Type wijziging</t>
  </si>
  <si>
    <t>Beschrijving wijziging</t>
  </si>
  <si>
    <t>Eenheid</t>
  </si>
  <si>
    <t>Flow/proces</t>
  </si>
  <si>
    <t>Onderbouwing</t>
  </si>
  <si>
    <t>kg</t>
  </si>
  <si>
    <t>Carbon dioxide, non-fossil, resource correction</t>
  </si>
  <si>
    <t>Carbon dioxide, biogenic</t>
  </si>
  <si>
    <t>0168-fab&amp;Zand, industriezand, ophoogzand, betonzand, drainagezand (o.b.v. Sand {RoW}| market for sand | Cut-off, U)</t>
  </si>
  <si>
    <t>0193-fab&amp;Grind (o.b.v. Gravel, round {RoW}| market for gravel, round | Cut-off, U)</t>
  </si>
  <si>
    <t>0289-fab&amp;Water, drinkwater (o.b.v. Tap water {RER}| market group for | Cut-off, U)</t>
  </si>
  <si>
    <t>m3</t>
  </si>
  <si>
    <t>Aanpassing achtergrondproces</t>
  </si>
  <si>
    <t>Hoeveelheid</t>
  </si>
  <si>
    <t>Correctie</t>
  </si>
  <si>
    <t>Nieuwe processen</t>
  </si>
  <si>
    <t>0001-tra&amp;Transport, vrachtwagen (o.b.v. Transport, freight, lorry, unspecified {GLO}| market group for transport, freight, lorry, unspecified | Cut-off, U)</t>
  </si>
  <si>
    <t>tkm</t>
  </si>
  <si>
    <t>Toevoegen per eenheid proces</t>
  </si>
  <si>
    <t>Weghalen per eenheid proces</t>
  </si>
  <si>
    <t>Hoeveelheid proces</t>
  </si>
  <si>
    <t>Proceseigenschappen</t>
  </si>
  <si>
    <t>Eenheid proces</t>
  </si>
  <si>
    <t>0172-fab&amp;Cement, CEM I (o.b.v. CEM I 52.5 R) [NL-PCR Cement]</t>
  </si>
  <si>
    <t>0350-fab&amp;Cement, CEM III/B (o.b.v. CEM III/B 42.5 N) [NL-PCR Cement]</t>
  </si>
  <si>
    <t>Transport, freight, lorry, unspecified {GLO}| market group for transport, freight, lorry, unspecified | Cut-off, U</t>
  </si>
  <si>
    <t>Sawlog and veneer log, eucalyptus ssp., measured as solid wood under bark {RoW}| hardwood forestry, eucalyptus ssp., sustainable forest management | Cut-off, U</t>
  </si>
  <si>
    <t>0701-sto&amp;Stort papier/karton (o.b.v. Waste paperboard {RoW}| treatment of waste paperboard, sanitary landfill | Cut-off, U)</t>
  </si>
  <si>
    <t>Wijzigingen processendatabase generieke processen v3.10 naar v3.11</t>
  </si>
  <si>
    <t>0005-fab&amp;Betonmortel C30/37 (o.b.v. 75% CEM III en 25% CEM I), 2373,03 kg/m3</t>
  </si>
  <si>
    <t>Aangevuld met plastificeerder</t>
  </si>
  <si>
    <t>0382-fab&amp;Plastificeerder, t.b.v beton (o.b.v. Plasticiser, for concrete, based on sulfonated melamine formaldehyde {GLO}| market for | Cut-off, U)</t>
  </si>
  <si>
    <t>0165-fab&amp;Betonmortel C55/67 (o.b.v. 75% CEM III en 25% CEM I), 2335,6 kg/m3</t>
  </si>
  <si>
    <t>Fout in totale massa aangepast van 335,59 naar 2335,60 kg (typo in vorige versie)</t>
  </si>
  <si>
    <t>0599-fab&amp;Betonmortel C80/95 (o.b.v. CEM I), 2374,0 kg/m3</t>
  </si>
  <si>
    <t>Aanpassing inventarisatie</t>
  </si>
  <si>
    <t>Basalt {RER}| basalt quarry operation | Cut-off, U</t>
  </si>
  <si>
    <t>0629-fab&amp;Poederkoolvliegas, (allocatiefactor 0,7349%; PCR-Cement)</t>
  </si>
  <si>
    <t>0404-tra&amp;Transport, vrachtschip, bulk-droog, zee (o.b.v. Transport, freight, sea, bulk carrier for dry goods {GLO}| market for transport, freight, sea, bulk carrier for dry goods | Cut-off, U)</t>
  </si>
  <si>
    <t>Update van inventarisatie</t>
  </si>
  <si>
    <t>0600-fab&amp;Betonmortel C80/95 (o.b.v. CEM III/A), 2374,0 kg/m3</t>
  </si>
  <si>
    <t>0349-fab&amp;Cement, CEM III/A (o.b.v. CEM III/A 52.5 N) [NL-PCR Cement]</t>
  </si>
  <si>
    <t>Proxy voor Graniet</t>
  </si>
  <si>
    <t>0601-fab&amp;Betonmortel C80/95 (o.b.v. CEM III/B), 2374,0 kg/m3</t>
  </si>
  <si>
    <t>0071-fab&amp;Hout, resthout, houtafval, houtsnippers, secundair (= 0-waarden want 'vrij van milieulast'; 0% primair, 100% secundair)</t>
  </si>
  <si>
    <t>Correctie voor vochtgehalte biogeen CO2 massa</t>
  </si>
  <si>
    <t>Uitgegaan van 15% vochtgehalte ipv 10%. Dit komt overeen met meerdere vergelijkbare materialen</t>
  </si>
  <si>
    <t>Natural gas, high pressure {US}| natural gas production | Cut-off, U</t>
  </si>
  <si>
    <t>Natural gas, high pressure {RoW}| natural gas production | Cut-off, U</t>
  </si>
  <si>
    <t>Natural gas, high pressure {US}| market for natural gas, high pressure | Cut-off, U</t>
  </si>
  <si>
    <t>Natural gas, high pressure {QA}| market for natural gas, high pressure | Cut-off, U</t>
  </si>
  <si>
    <t>ton</t>
  </si>
  <si>
    <t>0474-pro&amp;LNG, dual-fuel (80% LNG 20% MGO), totaal A1-D, per 0,8 kg LNG en 0,2 kg MGO (o.b.v. TNO Scheepsbrandstoffen, 2021)</t>
  </si>
  <si>
    <t>Obsolete processen in achtergelegen processen zijn vervangen (in ecoinvent 3.9.1)</t>
  </si>
  <si>
    <t>0420-fab&amp;Asfalt, open steenasfalt, waterbouw (module A1-D; totaalprofiel t.b.v. categorie 3 productkaart) [EcoChain, 2022]</t>
  </si>
  <si>
    <t>0421-fab&amp;Asfalt, gietasfalt, waterbouw (module A1-D; totaalprofiel t.b.v. categorie 3 productkaart) [EcoChain, 2022]</t>
  </si>
  <si>
    <t>0422-fab&amp;Asfalt, asfaltbeton, waterbouw (module A1-D; totaalprofiel t.b.v. categorie 3 productkaart) [EcoChain, 2022]</t>
  </si>
  <si>
    <t>Aanvulling</t>
  </si>
  <si>
    <t>Aangevuld met set A2 data</t>
  </si>
  <si>
    <t>0357-pro&amp;Extruderen, kunststof, buizen (exclusief kunststof) (o.b.v. Extrusion, plastic pipes {GLO}| market for | Cut-off, U; "1 kg of this process equals 0.996 kg of extruded plastic pipes.")</t>
  </si>
  <si>
    <t>Correctie voor biogeen CO2 content in achterliggende processen</t>
  </si>
  <si>
    <t>Een kleine uitstoot van biogeen CO2 is opgenomen om te compenseren voor het houten verpakkingsmateriaal</t>
  </si>
  <si>
    <t>0075-fab&amp;Polyester, glasvezelversterkt (o.b.v. Glass fibre reinforced plastic, polyester resin, hand lay-up {GLO}| market for | Cut-off, U)</t>
  </si>
  <si>
    <t>Een kleine uitstoot van biogeen CO2 is opgenomen om te compenseren voor gebruik van soy-based polyester in de achtergrond data van ecoinvent</t>
  </si>
  <si>
    <t>0182-fab&amp;Hout, tropisch hardhout, Afrikaans, gezaagd (o.b.v. Sawnwood, azobe, dried (u=15%), planed {RER}| market for + 7000 km ocean transport en 1150 kg/m3)</t>
  </si>
  <si>
    <t>Dichtheid aangepast obv ecoinvent gegevens</t>
  </si>
  <si>
    <t>Sawnwood, azobe, dried (u=15%), planed {RER}| market for sawnwood, azobe, dried (u=15%), planed | Cut-off, U</t>
  </si>
  <si>
    <t>0453-fab&amp;Hout, Eucalyptus, Cloeziana, uit Zuid-Afrika (o.b.v. Sawlog and veneer log, eucalyptus ssp., measured as solid wood under bark {RoW}| hardwood forestry, eucalyptus ssp., sustainable forest management en 1065,08 kg/m3 + 13000km zeetransport, 200km treintransport, 200km trucktransport)</t>
  </si>
  <si>
    <t>Correctie voor eerdere incorrecte berekening dichtheid</t>
  </si>
  <si>
    <t>0189-fab&amp;Kokos, matten en vliezen (o.b.v. Coconut husk {GLO}| market for coconut husk | Cut-off, U (= 0-waarden want 'vrij van milieulast') + Weaving + 12500 km oceanic transport)</t>
  </si>
  <si>
    <t>Biogene CO2 content toegevoegd</t>
  </si>
  <si>
    <t>0696-avC&amp;Verbranden papier/karton (15,92 MJ/kg) (o.b.v. Waste paperboard {RoW}| treatment of waste paperboard, municipal incineration | Cut-off, U)</t>
  </si>
  <si>
    <t>Correctie voor biogene CO2 emissies doorgevoerd</t>
  </si>
  <si>
    <t>0029-fab&amp;Alkydharsverf, gemodificeerd, voor buiten INCLUSIEF EMSISSIE OPLOSMIDDEL (voldoet aan Verfrichtlijn 2004/42/EC) - onderhoud 1 maal per 10 jaar [VVVF]</t>
  </si>
  <si>
    <t>Hydrocarbons, aliphatic, alkanes, unspecified</t>
  </si>
  <si>
    <t>Hydrocarbons, unspecified</t>
  </si>
  <si>
    <t>Benzene, 1,2,4-trimethyl-</t>
  </si>
  <si>
    <t>4% van white spirit betreft 1,2,4-trimethyl benzeen (wikipedia)</t>
  </si>
  <si>
    <t>m-Xylene</t>
  </si>
  <si>
    <t>1% van white spirit betreft xyleen (wikipedia) - er is een worst-case aanname gemaakt voor het type xyleen (meta-xyleen, over para- en ortho-)</t>
  </si>
  <si>
    <t>Benzene</t>
  </si>
  <si>
    <t>Maximaal 0,1% van white spirit betreft benzeen. Hier is een worst case aanname gemaakt.</t>
  </si>
  <si>
    <t>Toluene</t>
  </si>
  <si>
    <t>Maximaal 25% van white spirit betreft aromatische koolwaterstoffen waaronder tolueen en xyleen. Aangenomen is dat tolueen het overige deel betreft.</t>
  </si>
  <si>
    <t>Emissies van oplosmiddelen beter gedetailleerd voor set A2 methode</t>
  </si>
  <si>
    <t>Aanname alle aangebrachte white spirit komt eruit. De volgende 5 stoffen weergeven een algemene samenstelling.
Dit betreft 75% (iso-)alkanen, meestal C7-12 (of C9-12) verzadigde koolwaterstof verbindingen.</t>
  </si>
  <si>
    <t>0209-fab&amp;Alkydharsverf, standaard, voor buiten INCLUSIEF EMISSIE OPLOSMIDDEL A5 (voldoet aan Verfrichtlijn 2004/42/EC) - onderhoud 1 maal per 6 jaar [VVVF]</t>
  </si>
  <si>
    <t>Identieke aannames als hierboven</t>
  </si>
  <si>
    <t>0213-fab&amp;Metaalconserveringssysteem, 'menie', vlgns ISO 12944 - onderhoud 1 maal per 15 jaar [VVVF]</t>
  </si>
  <si>
    <t>0655-fab&amp;Bermgras (o.b.v. "Grass, organic {RoW}| grass production, permanent grassland, organic, extensive | Cut-off, U" &amp; Transport)</t>
  </si>
  <si>
    <t>Correctie in transport voor vochtgehalte</t>
  </si>
  <si>
    <t>0515-tra&amp;Transport, vrachtwagen (&gt;32 ton), waterstof, Elektrolyse, grijze mix, per tkm</t>
  </si>
  <si>
    <t>0751-fab&amp;Waterstof, Gas, Energiedrager, Elektrolyse, grijze mix, A1-A3</t>
  </si>
  <si>
    <t>0516-tra&amp;Transport, vrachtwagen (&gt;32 ton), waterstof, Elektrolyse, groene mix, per tkm</t>
  </si>
  <si>
    <t>0752-fab&amp;Waterstof, Gas, Energiedrager, Elektrolyse, wind energie, A1-A3</t>
  </si>
  <si>
    <t>0517-tra&amp;Transport, vrachtwagen (&gt;32 ton), waterstof, SMR, grijze mix, per tkm</t>
  </si>
  <si>
    <t>0753-fab&amp;Waterstof, Gas, Energiedrager, SMR, grijze mix, A1-A3</t>
  </si>
  <si>
    <t>0539-pro&amp;Waterstofverbruik, bouwmachine, Elektrolyse, grijze mix, per kg (waterstof: 120 MJ/kg)</t>
  </si>
  <si>
    <t>0540-pro&amp;Waterstofverbruik, bouwmachine, Elektrolyse, groene mix, per kg (waterstof: 120 MJ/kg)</t>
  </si>
  <si>
    <t>0541-pro&amp;Waterstofverbruik, bouwmachine, SMR, grijze mix, per kg (waterstof: 120 MJ/kg)</t>
  </si>
  <si>
    <t>0545-pro&amp;Personen-vervoer, Klein (1200 kg), Waterstof, Elektrolyse, grijze mix</t>
  </si>
  <si>
    <t>km</t>
  </si>
  <si>
    <t>0546-pro&amp;Personen-vervoer, Klein (1200 kg), Waterstof, Elektrolyse, groene mix</t>
  </si>
  <si>
    <t>0547-pro&amp;Personen-vervoer, Klein (1200 kg), Waterstof, SMR, grijze mix</t>
  </si>
  <si>
    <t>0551-pro&amp;Personen-vervoer, Middelgroot (1600 kg), Waterstof, Elektrolyse, grijze mix</t>
  </si>
  <si>
    <t>0552-pro&amp;Personen-vervoer, Middelgroot (1600 kg), Waterstof, Elektrolyse, groene mix</t>
  </si>
  <si>
    <t>0553-pro&amp;Personen-vervoer, Middelgroot (1600 kg), Waterstof, SMR, grijze mix</t>
  </si>
  <si>
    <t>0557-pro&amp;Personen-vervoer, Groot / bestelbus (2000 kg), Waterstof, Elektrolyse, grijze mix</t>
  </si>
  <si>
    <t>0558-pro&amp;Personen-vervoer, Groot / bestelbus (2000 kg), Waterstof, Elektrolyse, groene mix</t>
  </si>
  <si>
    <t>0559-pro&amp;Personen-vervoer, Groot / bestelbus (2000 kg), Waterstof, SMR, grijze mix</t>
  </si>
  <si>
    <t>Waterstof, Elektrolyse, grijze mix</t>
  </si>
  <si>
    <t>Waterstof, Elektrolyse, groene mix</t>
  </si>
  <si>
    <t>Waterstof, Steam methane reforming (SMR), grijze mix</t>
  </si>
  <si>
    <t>0323-tra&amp;Transport, vrachtwagen (&gt;32 ton), Euro 5, HVO, per tkm</t>
  </si>
  <si>
    <t>0321-tra&amp;Transport, vrachtwagen (&gt;32 ton), Euro 5, FAME, per tkm</t>
  </si>
  <si>
    <t>0325-tra&amp;Transport, vrachtwagen (&gt;32 ton), Euro 6, FAME, per tkm</t>
  </si>
  <si>
    <t>0327-tra&amp;Transport, vrachtwagen (&gt;32 ton), Euro 6, HVO, per tkm</t>
  </si>
  <si>
    <t>0336-pro&amp;FAME verbruik, bouwmachine cat. IIIB, 75 tot 130 kW, per l (FAME: 33,1 MJ/liter en 0,89 kg/liter)</t>
  </si>
  <si>
    <t>0338-pro&amp;HVO verbruik, bouwmachine cat. IIIB, 75 tot 130 kW, per l (HVO: 34,5 MJ/liter en 0,78 kg/liter)</t>
  </si>
  <si>
    <t>0339-pro&amp;FAME verbruik, bouwmachine cat. IV, 75 tot 130 kW, per l (FAME: 33,1 MJ/liter en 0,89 kg/liter)</t>
  </si>
  <si>
    <t>0342-pro&amp;HVO verbruik, bouwmachine cat. IV, 75 tot 130 kW, per l (HVO: 34,5 MJ/liter en 0,78 kg/liter)</t>
  </si>
  <si>
    <t>0346-pro&amp;HVO verbruik, bouwmachine cat. V, 75 tot 130 kW, per l (HVO: 34,5 MJ/liter en 0,78 kg/liter)</t>
  </si>
  <si>
    <t>categorie 2 proces vervangen door specifieke modellering uit laatste Processen 1000-8000 rapport</t>
  </si>
  <si>
    <t>0721-emi&amp;Biogeen CO2, 100% emissie naar lucht, per kg</t>
  </si>
  <si>
    <t>0722-avC&amp;Verbranden gewolmaniseerd hout, verontreinigd (13,99 MJ/kg) (o.b.v. Waste building wood, chrome preserved {CH}| treatment of, municipal incineration | Cut-off, U; u=9,6%, koolstof = 0,476 kg C/kg dry matter)</t>
  </si>
  <si>
    <t>0723-avC&amp;Verbranden gecreosoteerd hout, verontreinigd (13,99 MJ/kg) (o.b.v. Waste building wood, chrome preserved {CH}| treatment of, municipal incineration | Cut-off, U; u=8,14%, biogeen koolstof = 0,402 kg C/kg dry matter)</t>
  </si>
  <si>
    <t>0724-sto&amp;Stort gewolmaniseerd hout (o.b.v. Waste wood, untreated {Europe without Switzerland}| treatment of waste wood, untreated, sanitary landfill | Cut-off, U; u=9,6%, koolstof = 0,476 kg C/kg dry matter)</t>
  </si>
  <si>
    <t>0725-sto&amp;Stort gecreosoteerd hout (o.b.v. Waste wood, untreated {Europe without Switzerland}| treatment of waste wood, untreated, sanitary landfill | Cut-off, U; u=8,14%, koolstof = 0,402 kg C/kg dry matter)</t>
  </si>
  <si>
    <t>0726-fab&amp;Betonmortel C20/25 (o.b.v. 75% CEM III en 25% CEM I), 2340,50 kg/m3</t>
  </si>
  <si>
    <t>0727-fab&amp;Betonmortel C20/25 (o.b.v. CEM I), 30% betongranulaat, 2332,5 kg/m3</t>
  </si>
  <si>
    <t>0728-fab&amp;Betonmortel C20/25 (o.b.v. CEM III/B), 30% betongranulaat, 2327,5 kg/m3</t>
  </si>
  <si>
    <t>0729-fab&amp;Betonmortel C30/37 (o.b.v. CEM I), 30% betongranulaat, 2310,5 kg/m3</t>
  </si>
  <si>
    <t>0730-fab&amp;Betonmortel C30/37 (o.b.v. CEM III/B), 30% betongranulaat, 2390,5 kg/m3</t>
  </si>
  <si>
    <t>0731-fab&amp;Betonmortel C35/45 (o.b.v. CEM I), 30% betongranulaat, 2340,6 kg/m3</t>
  </si>
  <si>
    <t>0732-fab&amp;Betonmortel C35/45 (o.b.v. CEM I) + PP-vezels 2 kg/m3,  2353,2 kg/m3</t>
  </si>
  <si>
    <t>0733-fab&amp;Betonmortel C35/45 (o.b.v. CEM III/B), 30% betongranulaat, 2385,7 kg/m3</t>
  </si>
  <si>
    <t>0734-fab&amp;Betonmortel C55/67 (o.b.v. CEM I), 2362 kg/m3</t>
  </si>
  <si>
    <t>0735-fab&amp;Betonmortel C55/67 (o.b.v. CEM III/A), 2372,2 kg/m3</t>
  </si>
  <si>
    <t>0736-fab&amp;Betonmortel C55/67 (o.b.v. CEM III/B), 2382,2 kg/m3</t>
  </si>
  <si>
    <t>0737-fab&amp;Betonmortel C70/85 (o.b.v. CEM I), 2353,0 kg/m3</t>
  </si>
  <si>
    <t>0738-fab&amp;Betonmortel C70/85 (o.b.v. CEM III/A), 2353,0 kg/m3</t>
  </si>
  <si>
    <t>0739-fab&amp;Betonmortel C70/85 (o.b.v. CEM III/B), 2353,0 kg/m3</t>
  </si>
  <si>
    <t>0740-fab&amp;Betonmortel C90/105 (o.b.v. CEM I), 2383,0 kg/m3</t>
  </si>
  <si>
    <t>0741-fab&amp;Betonmortel C90/105 (o.b.v. CEM III/A), 2388,0 kg/m3</t>
  </si>
  <si>
    <t>0742-fab&amp;Betonmortel C90/105 (o.b.v. CEM III/B), 2403,0 kg/m3</t>
  </si>
  <si>
    <t>0743-pro&amp;Elektriciteit, hernieuwbaar, van windturbines, mix 2023 (37% zee en 63% land), bij consument, per kWh (o.b.v. zie toelichting in proces), (01-2028)</t>
  </si>
  <si>
    <t>0744-fab&amp;Diesel, Energiedrager, marktmix, A1-A3 (o.b.v. Diesel, low-sulfur {Europe without Switzerland}| diesel production, low-sulfur, petroleum refinery operation | Cut-off, U)</t>
  </si>
  <si>
    <t>0745-fab&amp;MGO, Energiedrager, marktmix, A1-A3</t>
  </si>
  <si>
    <t>0746-fab&amp;LNG, Energiedrager, marktmix, A1-A3, (o.b.v. marktmix Q1-Q3 2023)</t>
  </si>
  <si>
    <t>0747-fab&amp;Bio-LNG, Energiedrager, marktmix, A1-A3</t>
  </si>
  <si>
    <t>0748-fab&amp;HFO, Energiedrager, marktmix, A1-A3, (o.b.v Heavy fuel oil {Europe without Switzerland}| heavy fuel oil production, petroleum refinery operation | Cut-off, U)</t>
  </si>
  <si>
    <t>0749-fab&amp;FAME, Energiedrager, marktmix, A1-A3</t>
  </si>
  <si>
    <t>0750-fab&amp;HVO, Energiedrager, marktmix, A1-A3, (o.b.v. NEA marktmix 2023)</t>
  </si>
  <si>
    <t>0754-fab&amp;Waterstof, Vloeibaar, Energiedrager, Elektrolyse, grijze mix, A1-A3</t>
  </si>
  <si>
    <t>0755-fab&amp;Waterstof, Vloeibaar, Energiedrager, Elektrolyse, wind energie, A1-A3</t>
  </si>
  <si>
    <t>0756-fab&amp;Waterstof, Vloeibaar, Energiedrager, SMR, grijze mix, A1-A3</t>
  </si>
  <si>
    <t>0757-tra&amp;Transport Diesel/FAME/HVO, Energiedrager, A4, (o.b.v. Well-to-tank Diesel (A1-A4) zonder A1-A3 en aangepast naar ton)</t>
  </si>
  <si>
    <t>0758-tra&amp;Transport MGO, Energiedrager, A4</t>
  </si>
  <si>
    <t>0759-tra&amp;Transport LNG, Energiedrager, A4, (o.b.v. marktmix Q1-Q3 2023)</t>
  </si>
  <si>
    <t>0760-tra&amp;Transport Bio-LNG, Energiedrager, A4</t>
  </si>
  <si>
    <t>0761-tra&amp;Transport HFO, Energiedrager, A4, (o.b.v. Heavy fuel oil {Europe without Switzerland}| market for heavy fuel oil | Cut-off, U zonder HFO productie)</t>
  </si>
  <si>
    <t>0762-tra&amp;Transport Waterstof, Vloeibaar, Energiedrager, grijze mix, A4</t>
  </si>
  <si>
    <t>0763-tra&amp;Transport Waterstof, Vloeibaar, Energiedrager, wind energie, A4</t>
  </si>
  <si>
    <t>0764-fab&amp;Kapitaalgoederen, binnenvaartschip, inclusief EoL en module D, B1, (o.b.v. Transport, freight, inland waterways, barge {RER}| transport, freight, inland waterways, barge | Cut-off, U)</t>
  </si>
  <si>
    <t>0765-fab&amp;Kapitaalgoederen, elektrische aandrijving schip, 100 kW, inclusief EoL en module D, B1</t>
  </si>
  <si>
    <t>0766-fab&amp;Kapitaalgoederen, LFP accu, inclusief EoL en module D, B1, (o.b.v. Accu, Lithium-ion, per kWh accucapaciteit en 6,66 kg per kWh)</t>
  </si>
  <si>
    <t>0767-fab&amp;Kapitaalgoederen, zeevaartschip, inclusief EoL en module D, B1, (o.b.v. Transport, freight, sea, bulk carrier for dry goods {GLO}| transport, freight, sea, bulk carrier for dry goods | Cut-off, U)</t>
  </si>
  <si>
    <t>0768-emi&amp;Gebruiksprofiel Diesel (ULSD), exclusief PM10 en NOx emissies, B1, (o.b.v Transport, freight, inland waterways, barge {RER}| transport, freight, inland waterways, barge | Cut-off, U)</t>
  </si>
  <si>
    <t>0769-emi&amp;Gebruiksprofiel MGO, pre Tier I, exclusief PM10 en NOx, B1</t>
  </si>
  <si>
    <t>0770-emi&amp;Gebruiksprofiel LNG/CNG, exclusief PM10 en NOx emissies, B1</t>
  </si>
  <si>
    <t>0771-emi&amp;Gebruiksprofiel Bio-LNG/Bio-CNG, exclusief PM10 en NOx emissies, B1</t>
  </si>
  <si>
    <t>0772-emi&amp;Gebruiksprofiel HFO, exclusief PM10 en NOx emissies, B1</t>
  </si>
  <si>
    <t>0773-emi&amp;Gebruiksprofiel FAME, exclusief PM10 en NOx emissies, B1 (o.b.v Transport, freight, inland waterways, barge {RER}| transport, freight, inland waterways, barge | Cut-off, U)</t>
  </si>
  <si>
    <t>0774-emi&amp;Gebruiksprofiel HVO, pre Tier I, exclusief PM10 en NOx emissies, B1</t>
  </si>
  <si>
    <t>0775-emi&amp;NOx, 100% emissie naar lucht, per kg</t>
  </si>
  <si>
    <t>0776-emi&amp;PM10, 100% emissie naar lucht, per kg</t>
  </si>
  <si>
    <t>0053-fab&amp;Riet, teelt (o.b.v. zie opbouw proces)</t>
  </si>
  <si>
    <t>0449-fab&amp;Miscanthus, teelt, inclusief vervezelen (o.b.v. zie opbouw proces)</t>
  </si>
  <si>
    <t>0659-fab&amp;Tarwestro, in balen (o.b.v. Tarwe, teelt + Balen persen, per kg stro)</t>
  </si>
  <si>
    <t>0660-fab&amp;Hennep, vezels (o.b.v. Hennepplant, teelt + opname CO2 + energieinhoud)</t>
  </si>
  <si>
    <t>0661-fab&amp;Hennep, scheven (o.b.v. Hennepplant, teelt + opname CO2 + energie)</t>
  </si>
  <si>
    <t>0662-fab&amp;Hennep, stof (o.b.v. Hennepplant, teelt + opname CO2 + energieinhoud)</t>
  </si>
  <si>
    <t>0664-fab&amp;Vlas, korte vezels (o.b.v. Vlasplant, teelt + opname CO2 + energieinhoud)</t>
  </si>
  <si>
    <t>0665-fab&amp;Vlas, scheven (o.b.v. Vlasplant, teelt + opname CO2 + energieinhoud)</t>
  </si>
  <si>
    <t>0666-fab&amp;Vlas, stof (o.b.v. Vlasplant, teelt + opname CO2 + energieinhoud)</t>
  </si>
  <si>
    <t>Processen zijn voorzien van compleet nieuwe inventarisatie o.b.v. studie door Agrodome</t>
  </si>
  <si>
    <t>0777-fab&amp;Vlas, lange vezels (o.b.v. Vlasplant, teelt + opname CO2 + energieinhoud)</t>
  </si>
  <si>
    <t>0778-fab&amp;Strobaal, voor de bouw, per kg (o.b.v. zie opbouw proces)</t>
  </si>
  <si>
    <t>0779-fab&amp;Stro, los, voor inblaasisolatie (o.b.v. zie opbouw proces)</t>
  </si>
  <si>
    <t>0780-pro&amp;Balen persen, per kg stro (o.b.v. Baling {CH}| processing | Cut-off, U + 0216-fab&amp;Polypropeen, PP, folie, weefsel)</t>
  </si>
  <si>
    <t>0781-pro&amp;Inblazen isolatie, droog (o.b.v. 0532-pro&amp;Dieselverbruik, bouwmachine cat. V, &lt;37 kW, per l)</t>
  </si>
  <si>
    <t>0782-fab&amp;Wilgentenen, teelt (o.b.v. zie opbouw proces)</t>
  </si>
  <si>
    <t>0783-pro&amp;Vervezelen, biobased vezel (o.b.v. 0569-pro&amp;Elektriciteit, Nederlandse mix, bij consument, per kWh (73% grijs, 27% hernieuwbaar))</t>
  </si>
  <si>
    <t>0784-fab&amp;Kalk, hydraulisch (o.b.v. Lime, hydraulic {RER}| market for lime, hydraulic | Cut-off, U)</t>
  </si>
  <si>
    <t>0785-fab&amp;Mycelium, schimmelbroed (o.b.v. zie opbouw proces)</t>
  </si>
  <si>
    <t>0786-fab&amp;Biovezelplaat productie per kg, ZONDER 0,84 kg droge stof BIOVEZEL (o.b.v. zie opbouw proces)</t>
  </si>
  <si>
    <t>0787-fab&amp;Grasvezelplaat (o.b.v. 0655-fab&amp;Bermgras + Biovezelplaat productie + Transport)</t>
  </si>
  <si>
    <t>0788-fab&amp;Hennepvezelplaat (o.b.v. Hennep, scheven + Biovezelplaat productie + Transport)</t>
  </si>
  <si>
    <t>0789-fab&amp;Miscanthusvezelplaat (o.b.v. Miscanthus, teelt, inclusief vervezelen + Biovezelplaat productie + Transport)</t>
  </si>
  <si>
    <t>0790-fab&amp;Rietvezelplaat (o.b.v. Riet, teelt + Biovezelplaat productie + Transport)</t>
  </si>
  <si>
    <t>0791-fab&amp;Strovezelplaat (o.b.v. Tarwestro, in balen + Biovezelplaat productie + Transport)</t>
  </si>
  <si>
    <t>0792-fab&amp;Vlasvezelplaat (o.b.v. Vlas, scheven + Biovezelplaat productie + Transport)</t>
  </si>
  <si>
    <t>0793-fab&amp;Biocomposiet productie met synthetische hars, ZONDER 0,1765 kg droge stof BIOVEZEL (o.b.v. zie opbouw proces)</t>
  </si>
  <si>
    <t>0794-fab&amp;Biovezelcomposiet (o.b.v. Hennep, vezels + Vlas, korte vezels + Miscanthus, vezels + Biocomposiet productie met synthetische hars + Transport)</t>
  </si>
  <si>
    <t>0795-fab&amp;Hennepvezelcomposiet (o.b.v. Hennep, vezels + Biocomposiet productie met synthetische hars + Transport)</t>
  </si>
  <si>
    <t>0796-fab&amp;Miscanthuscomposiet (o.b.v. Miscanthus, teelt, inclusief vervezelen + Biocomposiet productie met synthetische hars + Transport)</t>
  </si>
  <si>
    <t>0797-fab&amp;Vlasvezelcomposiet (o.b.v. Vlas, korte vezels + Biocomposiet productie met synthetische hars + Transport)</t>
  </si>
  <si>
    <t>0697-avC&amp;Verbranden natuurlijke vezels, hennep, vlas (o.b.v. Waste wood, untreated {CH}| treatment of, municipal incineration | Cut-off, U)</t>
  </si>
  <si>
    <t>Correctie voor nieuwe biogeen CO2 gehalte Hennep en Vlas</t>
  </si>
  <si>
    <t>0702-sto&amp;Stort natuurlijke vezels, hennep, vlas (o.b.v. Waste wood, untreated {RoW}| treatment of, sanitary landfill | Cut-off, U)</t>
  </si>
  <si>
    <t>Correctie voor nieuwe biogeen CO2 gehalte Stro en miscanthus</t>
  </si>
  <si>
    <t>0707-avC&amp;Verbranden stro, Miscanthus (o.b.v. Waste wood, untreated {CH}| treatment of waste wood, untreated, municipal incineration | Cut-off, U)</t>
  </si>
  <si>
    <t>0708-sto&amp;Stort stro, Miscanthus (o.b.v. Waste wood, untreated {RoW}| treatment of waste wood, untreated, sanitary landfill | Cut-off, U)</t>
  </si>
  <si>
    <t>Polyethylene, high density, granulate, recycled {Europe without Switzerland}| polyethylene production, high density, granulate, recycled | Cut-off, U</t>
  </si>
  <si>
    <t>0286-reC&amp;verwerking kunststof voor recycling (o.b.v. Polyethylene, high density, granulate, recycled {Europe without Switzerland}| polyethylene production, high density, granulate, recycled | Cut-off, U)</t>
  </si>
  <si>
    <t>Waste polyethylene, for recycling, sorted {Europe without Switzerland}| market for waste polyethylene, for recycling, sorted | Cut-off, U</t>
  </si>
  <si>
    <t>Aanpassing voor betere aansluiting bij End-of-Waste punt volgens JRC</t>
  </si>
  <si>
    <t>0354-fab&amp;Polyetheen, HDPE, granulaat, secundaire afkomst (o.b.v. Polyethylene, high density, granulate, recycled {Europe without Switzerland}| polyethylene production, high density, granulate, recycled | Cut-off, U)</t>
  </si>
  <si>
    <t>0403-fab&amp;Kunststof, gemengd, gerecycled, gegranuleerd (= 0-waarden want 'vrij van milieulast')</t>
  </si>
  <si>
    <t>Naamwijziging</t>
  </si>
  <si>
    <t>Naam gewijzigd ivm verduidelijking</t>
  </si>
  <si>
    <t>0233-fab&amp;Staal, staalplaat, verzinkt (o.b.v. 98,6% Steel, unalloyed {GLO}| market for | Cut-off, U + Sheet rolling; 0,06 m2 Zinc coat, coils; 20,7% secundair)</t>
  </si>
  <si>
    <t>In naam secundair gehalte toegevoegd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</si>
</sst>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00000000"/>
    <numFmt numFmtId="166" formatCode="#,##0.000000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/>
    <xf numFmtId="0" fontId="0" fillId="0" borderId="0" xfId="0" applyBorder="1" applyAlignment="1">
      <alignment vertical="top"/>
    </xf>
    <xf numFmtId="0" fontId="0" fillId="0" borderId="0" xfId="0" applyBorder="1" applyAlignment="1"/>
    <xf numFmtId="0" fontId="0" fillId="0" borderId="2" xfId="0" applyBorder="1"/>
    <xf numFmtId="165" fontId="0" fillId="0" borderId="0" xfId="0" applyNumberFormat="1" applyBorder="1" applyAlignment="1">
      <alignment vertical="top"/>
    </xf>
    <xf numFmtId="0" fontId="0" fillId="0" borderId="3" xfId="0" applyBorder="1"/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3" xfId="0" applyBorder="1" applyAlignment="1"/>
    <xf numFmtId="0" fontId="0" fillId="0" borderId="3" xfId="0" applyBorder="1" applyAlignment="1">
      <alignment horizontal="left"/>
    </xf>
    <xf numFmtId="0" fontId="1" fillId="0" borderId="5" xfId="0" applyFont="1" applyBorder="1"/>
    <xf numFmtId="0" fontId="1" fillId="0" borderId="2" xfId="0" applyFont="1" applyBorder="1"/>
    <xf numFmtId="0" fontId="0" fillId="0" borderId="2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/>
    <xf numFmtId="0" fontId="1" fillId="0" borderId="1" xfId="0" applyFont="1" applyBorder="1"/>
    <xf numFmtId="0" fontId="0" fillId="0" borderId="6" xfId="0" applyBorder="1" applyAlignment="1">
      <alignment vertical="top" wrapText="1"/>
    </xf>
    <xf numFmtId="0" fontId="0" fillId="0" borderId="6" xfId="0" applyBorder="1" applyAlignment="1">
      <alignment wrapText="1"/>
    </xf>
    <xf numFmtId="0" fontId="1" fillId="0" borderId="3" xfId="0" applyFont="1" applyBorder="1"/>
    <xf numFmtId="0" fontId="0" fillId="0" borderId="3" xfId="0" applyFont="1" applyBorder="1"/>
    <xf numFmtId="0" fontId="0" fillId="0" borderId="0" xfId="0" applyAlignment="1">
      <alignment horizontal="left" vertical="top"/>
    </xf>
    <xf numFmtId="0" fontId="0" fillId="0" borderId="0" xfId="0" applyBorder="1"/>
    <xf numFmtId="0" fontId="0" fillId="0" borderId="0" xfId="0" applyBorder="1" applyAlignment="1">
      <alignment vertical="top" wrapText="1"/>
    </xf>
    <xf numFmtId="0" fontId="1" fillId="0" borderId="0" xfId="0" applyFont="1" applyBorder="1"/>
    <xf numFmtId="0" fontId="0" fillId="0" borderId="0" xfId="0" applyFill="1" applyBorder="1"/>
    <xf numFmtId="0" fontId="0" fillId="0" borderId="3" xfId="0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0" fillId="0" borderId="0" xfId="0" applyFont="1" applyBorder="1"/>
    <xf numFmtId="0" fontId="0" fillId="0" borderId="4" xfId="0" applyBorder="1"/>
    <xf numFmtId="0" fontId="0" fillId="0" borderId="4" xfId="0" applyBorder="1" applyAlignment="1">
      <alignment vertical="top"/>
    </xf>
    <xf numFmtId="11" fontId="0" fillId="0" borderId="0" xfId="0" applyNumberFormat="1" applyBorder="1" applyAlignment="1">
      <alignment vertical="top"/>
    </xf>
    <xf numFmtId="0" fontId="0" fillId="0" borderId="0" xfId="0" applyFill="1" applyBorder="1" applyAlignmen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4" xfId="0" applyBorder="1" applyAlignment="1">
      <alignment vertical="top" wrapText="1"/>
    </xf>
    <xf numFmtId="3" fontId="0" fillId="0" borderId="0" xfId="0" applyNumberFormat="1"/>
    <xf numFmtId="0" fontId="0" fillId="0" borderId="0" xfId="0" applyAlignment="1">
      <alignment horizontal="right" vertical="top"/>
    </xf>
    <xf numFmtId="0" fontId="0" fillId="0" borderId="3" xfId="0" applyFill="1" applyBorder="1" applyAlignment="1">
      <alignment vertical="top" wrapText="1"/>
    </xf>
    <xf numFmtId="4" fontId="0" fillId="0" borderId="2" xfId="0" applyNumberFormat="1" applyBorder="1" applyAlignment="1">
      <alignment vertical="top"/>
    </xf>
    <xf numFmtId="3" fontId="0" fillId="0" borderId="0" xfId="0" applyNumberFormat="1" applyBorder="1" applyAlignment="1">
      <alignment vertical="top"/>
    </xf>
    <xf numFmtId="0" fontId="1" fillId="0" borderId="4" xfId="0" applyFont="1" applyBorder="1" applyAlignment="1"/>
    <xf numFmtId="0" fontId="1" fillId="0" borderId="0" xfId="0" applyFont="1" applyAlignment="1"/>
    <xf numFmtId="0" fontId="1" fillId="0" borderId="3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0" fillId="0" borderId="4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vertical="top"/>
    </xf>
    <xf numFmtId="3" fontId="0" fillId="0" borderId="0" xfId="0" applyNumberFormat="1" applyBorder="1" applyAlignment="1"/>
    <xf numFmtId="0" fontId="0" fillId="0" borderId="0" xfId="0" applyFill="1" applyBorder="1" applyAlignment="1">
      <alignment vertical="top" wrapText="1"/>
    </xf>
    <xf numFmtId="0" fontId="0" fillId="0" borderId="0" xfId="0" applyAlignment="1"/>
    <xf numFmtId="0" fontId="0" fillId="0" borderId="0" xfId="0" applyFill="1" applyBorder="1" applyAlignment="1">
      <alignment wrapText="1"/>
    </xf>
    <xf numFmtId="0" fontId="0" fillId="0" borderId="4" xfId="0" applyBorder="1" applyAlignment="1"/>
    <xf numFmtId="0" fontId="0" fillId="0" borderId="0" xfId="0" applyFont="1" applyFill="1" applyBorder="1"/>
    <xf numFmtId="0" fontId="0" fillId="0" borderId="3" xfId="0" applyFill="1" applyBorder="1" applyAlignment="1">
      <alignment vertical="top"/>
    </xf>
    <xf numFmtId="166" fontId="0" fillId="0" borderId="0" xfId="0" applyNumberFormat="1"/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4" xfId="0" applyFill="1" applyBorder="1" applyAlignment="1">
      <alignment horizontal="right" vertical="top"/>
    </xf>
    <xf numFmtId="0" fontId="0" fillId="0" borderId="3" xfId="0" applyBorder="1" applyAlignment="1">
      <alignment horizontal="left" vertical="top"/>
    </xf>
    <xf numFmtId="0" fontId="0" fillId="0" borderId="4" xfId="0" applyFill="1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0" fillId="0" borderId="3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82280-5E0F-430E-957B-0834C5E99F7D}">
  <dimension ref="A1:O179"/>
  <sheetViews>
    <sheetView tabSelected="1" workbookViewId="0">
      <pane ySplit="2" topLeftCell="A3" activePane="bottomLeft" state="frozen"/>
      <selection pane="bottomLeft" activeCell="B13" sqref="B13:B21"/>
    </sheetView>
  </sheetViews>
  <sheetFormatPr defaultRowHeight="15" x14ac:dyDescent="0.25"/>
  <cols>
    <col min="1" max="1" width="78.5703125" style="7" customWidth="1"/>
    <col min="2" max="2" width="17.85546875" customWidth="1"/>
    <col min="3" max="3" width="37.85546875" style="7" customWidth="1"/>
    <col min="4" max="4" width="19.7109375" style="23" customWidth="1"/>
    <col min="5" max="5" width="14.85546875" style="7" customWidth="1"/>
    <col min="6" max="6" width="16" customWidth="1"/>
    <col min="7" max="7" width="9.28515625" customWidth="1"/>
    <col min="8" max="8" width="44" style="7" customWidth="1"/>
    <col min="9" max="9" width="13.28515625" customWidth="1"/>
    <col min="10" max="10" width="8.28515625" bestFit="1" customWidth="1"/>
    <col min="11" max="11" width="46.85546875" style="7" customWidth="1"/>
    <col min="12" max="12" width="96.28515625" style="16" customWidth="1"/>
  </cols>
  <sheetData>
    <row r="1" spans="1:12" x14ac:dyDescent="0.25">
      <c r="A1" s="7" t="s">
        <v>29</v>
      </c>
      <c r="D1" s="45" t="s">
        <v>22</v>
      </c>
      <c r="E1" s="46"/>
      <c r="F1" s="42" t="s">
        <v>19</v>
      </c>
      <c r="G1" s="43"/>
      <c r="H1" s="44"/>
      <c r="I1" s="42" t="s">
        <v>20</v>
      </c>
      <c r="J1" s="43"/>
      <c r="K1" s="44"/>
    </row>
    <row r="2" spans="1:12" s="5" customFormat="1" x14ac:dyDescent="0.25">
      <c r="A2" s="12" t="s">
        <v>0</v>
      </c>
      <c r="B2" s="13" t="s">
        <v>1</v>
      </c>
      <c r="C2" s="12" t="s">
        <v>2</v>
      </c>
      <c r="D2" s="25" t="s">
        <v>21</v>
      </c>
      <c r="E2" s="20" t="s">
        <v>23</v>
      </c>
      <c r="F2" s="13" t="s">
        <v>14</v>
      </c>
      <c r="G2" s="13" t="s">
        <v>3</v>
      </c>
      <c r="H2" s="12" t="s">
        <v>4</v>
      </c>
      <c r="I2" s="13" t="s">
        <v>14</v>
      </c>
      <c r="J2" s="13" t="s">
        <v>3</v>
      </c>
      <c r="K2" s="12" t="s">
        <v>4</v>
      </c>
      <c r="L2" s="17" t="s">
        <v>5</v>
      </c>
    </row>
    <row r="3" spans="1:12" s="5" customFormat="1" ht="30" customHeight="1" x14ac:dyDescent="0.25">
      <c r="A3" s="34" t="s">
        <v>30</v>
      </c>
      <c r="B3" s="31" t="s">
        <v>15</v>
      </c>
      <c r="C3" s="9" t="s">
        <v>31</v>
      </c>
      <c r="D3" s="24">
        <v>2373.0300000000002</v>
      </c>
      <c r="E3" s="9" t="s">
        <v>6</v>
      </c>
      <c r="F3" s="40">
        <v>0.53</v>
      </c>
      <c r="G3" s="14" t="s">
        <v>6</v>
      </c>
      <c r="H3" s="15" t="s">
        <v>32</v>
      </c>
      <c r="I3" s="14"/>
      <c r="J3" s="14"/>
      <c r="K3" s="15"/>
      <c r="L3" s="48"/>
    </row>
    <row r="4" spans="1:12" ht="45" x14ac:dyDescent="0.25">
      <c r="A4" s="35" t="s">
        <v>33</v>
      </c>
      <c r="B4" s="31" t="s">
        <v>15</v>
      </c>
      <c r="C4" s="9" t="s">
        <v>34</v>
      </c>
      <c r="D4" s="24"/>
      <c r="E4" s="9"/>
      <c r="F4" s="32"/>
      <c r="G4" s="3"/>
      <c r="H4" s="8"/>
      <c r="I4" s="6"/>
      <c r="J4" s="3"/>
      <c r="K4" s="8"/>
      <c r="L4" s="18"/>
    </row>
    <row r="5" spans="1:12" x14ac:dyDescent="0.25">
      <c r="A5" s="61" t="s">
        <v>35</v>
      </c>
      <c r="B5" s="60" t="s">
        <v>36</v>
      </c>
      <c r="C5" s="61" t="s">
        <v>40</v>
      </c>
      <c r="D5" s="66">
        <v>2374</v>
      </c>
      <c r="E5" s="61" t="s">
        <v>6</v>
      </c>
      <c r="F5" s="41">
        <v>455</v>
      </c>
      <c r="G5" s="3" t="s">
        <v>6</v>
      </c>
      <c r="H5" s="8" t="s">
        <v>24</v>
      </c>
      <c r="I5" s="41">
        <v>600</v>
      </c>
      <c r="J5" s="3" t="s">
        <v>6</v>
      </c>
      <c r="K5" s="8" t="s">
        <v>24</v>
      </c>
      <c r="L5" s="18"/>
    </row>
    <row r="6" spans="1:12" x14ac:dyDescent="0.25">
      <c r="A6" s="61"/>
      <c r="B6" s="60"/>
      <c r="C6" s="61"/>
      <c r="D6" s="66"/>
      <c r="E6" s="61"/>
      <c r="F6" s="41">
        <v>579</v>
      </c>
      <c r="G6" s="3" t="s">
        <v>6</v>
      </c>
      <c r="H6" s="10" t="s">
        <v>9</v>
      </c>
      <c r="I6" s="50">
        <v>745</v>
      </c>
      <c r="J6" s="3" t="s">
        <v>6</v>
      </c>
      <c r="K6" s="10" t="s">
        <v>9</v>
      </c>
      <c r="L6" s="18"/>
    </row>
    <row r="7" spans="1:12" x14ac:dyDescent="0.25">
      <c r="A7" s="61"/>
      <c r="B7" s="60"/>
      <c r="C7" s="61"/>
      <c r="D7" s="66"/>
      <c r="E7" s="61"/>
      <c r="F7" s="4">
        <v>1020</v>
      </c>
      <c r="G7" s="28" t="s">
        <v>6</v>
      </c>
      <c r="H7" s="10" t="s">
        <v>37</v>
      </c>
      <c r="I7">
        <v>975</v>
      </c>
      <c r="J7" s="3" t="s">
        <v>6</v>
      </c>
      <c r="K7" s="10" t="s">
        <v>10</v>
      </c>
      <c r="L7" s="19"/>
    </row>
    <row r="8" spans="1:12" x14ac:dyDescent="0.25">
      <c r="A8" s="61"/>
      <c r="B8" s="60"/>
      <c r="C8" s="61"/>
      <c r="D8" s="66"/>
      <c r="E8" s="61"/>
      <c r="F8" s="4">
        <v>145</v>
      </c>
      <c r="G8" s="4" t="s">
        <v>6</v>
      </c>
      <c r="H8" s="10" t="s">
        <v>38</v>
      </c>
      <c r="I8" s="4"/>
      <c r="J8" s="4"/>
      <c r="K8" s="10"/>
      <c r="L8" s="18"/>
    </row>
    <row r="9" spans="1:12" x14ac:dyDescent="0.25">
      <c r="A9" s="61"/>
      <c r="B9" s="60"/>
      <c r="C9" s="61"/>
      <c r="D9" s="66"/>
      <c r="E9" s="61"/>
      <c r="F9" s="4">
        <v>10</v>
      </c>
      <c r="G9" s="4" t="s">
        <v>6</v>
      </c>
      <c r="H9" s="10" t="s">
        <v>32</v>
      </c>
      <c r="I9" s="4">
        <v>2.2000000000000002</v>
      </c>
      <c r="J9" s="3" t="s">
        <v>6</v>
      </c>
      <c r="K9" s="10" t="s">
        <v>32</v>
      </c>
      <c r="L9" s="18"/>
    </row>
    <row r="10" spans="1:12" x14ac:dyDescent="0.25">
      <c r="A10" s="61"/>
      <c r="B10" s="60"/>
      <c r="C10" s="61"/>
      <c r="D10" s="66"/>
      <c r="E10" s="61"/>
      <c r="F10" s="33">
        <v>165</v>
      </c>
      <c r="G10" s="4" t="s">
        <v>6</v>
      </c>
      <c r="H10" s="10" t="s">
        <v>11</v>
      </c>
      <c r="I10" s="33">
        <v>150</v>
      </c>
      <c r="J10" s="3" t="s">
        <v>6</v>
      </c>
      <c r="K10" s="10" t="s">
        <v>11</v>
      </c>
      <c r="L10" s="18"/>
    </row>
    <row r="11" spans="1:12" x14ac:dyDescent="0.25">
      <c r="A11" s="61"/>
      <c r="B11" s="60"/>
      <c r="C11" s="61"/>
      <c r="D11" s="66"/>
      <c r="E11" s="61"/>
      <c r="F11" s="33">
        <v>243.24</v>
      </c>
      <c r="G11" s="4" t="s">
        <v>18</v>
      </c>
      <c r="H11" s="10" t="s">
        <v>17</v>
      </c>
      <c r="I11" s="33">
        <v>180</v>
      </c>
      <c r="J11" s="28" t="s">
        <v>18</v>
      </c>
      <c r="K11" s="10" t="s">
        <v>17</v>
      </c>
      <c r="L11" s="18"/>
    </row>
    <row r="12" spans="1:12" x14ac:dyDescent="0.25">
      <c r="A12" s="61"/>
      <c r="B12" s="60"/>
      <c r="C12" s="61"/>
      <c r="D12" s="66"/>
      <c r="E12" s="61"/>
      <c r="F12" s="3">
        <v>980.22</v>
      </c>
      <c r="G12" s="3" t="s">
        <v>18</v>
      </c>
      <c r="H12" s="8" t="s">
        <v>39</v>
      </c>
      <c r="I12" s="3"/>
      <c r="J12" s="3"/>
      <c r="K12" s="8"/>
      <c r="L12" s="18"/>
    </row>
    <row r="13" spans="1:12" ht="15" customHeight="1" x14ac:dyDescent="0.25">
      <c r="A13" s="61" t="s">
        <v>41</v>
      </c>
      <c r="B13" s="60" t="s">
        <v>36</v>
      </c>
      <c r="C13" s="61" t="s">
        <v>40</v>
      </c>
      <c r="D13" s="66">
        <v>2374</v>
      </c>
      <c r="E13" s="61" t="s">
        <v>6</v>
      </c>
      <c r="F13" s="33">
        <v>245</v>
      </c>
      <c r="G13" s="4" t="s">
        <v>6</v>
      </c>
      <c r="H13" s="7" t="s">
        <v>24</v>
      </c>
      <c r="I13" s="33"/>
      <c r="J13" s="4"/>
      <c r="K13" s="10"/>
      <c r="L13" s="18"/>
    </row>
    <row r="14" spans="1:12" x14ac:dyDescent="0.25">
      <c r="A14" s="61"/>
      <c r="B14" s="60"/>
      <c r="C14" s="61"/>
      <c r="D14" s="66"/>
      <c r="E14" s="61"/>
      <c r="F14" s="33">
        <v>240</v>
      </c>
      <c r="G14" s="33" t="s">
        <v>6</v>
      </c>
      <c r="H14" s="7" t="s">
        <v>42</v>
      </c>
      <c r="I14" s="33">
        <v>600</v>
      </c>
      <c r="J14" s="4" t="s">
        <v>6</v>
      </c>
      <c r="K14" s="10" t="s">
        <v>42</v>
      </c>
      <c r="L14" s="18"/>
    </row>
    <row r="15" spans="1:12" x14ac:dyDescent="0.25">
      <c r="A15" s="61"/>
      <c r="B15" s="60"/>
      <c r="C15" s="61"/>
      <c r="D15" s="66"/>
      <c r="E15" s="61"/>
      <c r="F15" s="33">
        <v>579</v>
      </c>
      <c r="G15" s="33" t="s">
        <v>6</v>
      </c>
      <c r="H15" s="10" t="s">
        <v>9</v>
      </c>
      <c r="I15" s="33">
        <v>745</v>
      </c>
      <c r="J15" s="33" t="s">
        <v>6</v>
      </c>
      <c r="K15" s="10" t="s">
        <v>9</v>
      </c>
      <c r="L15" s="18"/>
    </row>
    <row r="16" spans="1:12" x14ac:dyDescent="0.25">
      <c r="A16" s="61"/>
      <c r="B16" s="60"/>
      <c r="C16" s="61"/>
      <c r="D16" s="66"/>
      <c r="E16" s="61"/>
      <c r="F16">
        <v>1020</v>
      </c>
      <c r="G16" s="33" t="s">
        <v>6</v>
      </c>
      <c r="H16" s="7" t="s">
        <v>37</v>
      </c>
      <c r="I16" s="33">
        <v>975</v>
      </c>
      <c r="J16" s="33" t="s">
        <v>6</v>
      </c>
      <c r="K16" s="10" t="s">
        <v>10</v>
      </c>
      <c r="L16" s="18"/>
    </row>
    <row r="17" spans="1:15" x14ac:dyDescent="0.25">
      <c r="A17" s="61"/>
      <c r="B17" s="60"/>
      <c r="C17" s="61"/>
      <c r="D17" s="66"/>
      <c r="E17" s="61"/>
      <c r="F17">
        <v>115</v>
      </c>
      <c r="G17" s="33" t="s">
        <v>6</v>
      </c>
      <c r="H17" s="7" t="s">
        <v>38</v>
      </c>
      <c r="L17" s="18"/>
    </row>
    <row r="18" spans="1:15" x14ac:dyDescent="0.25">
      <c r="A18" s="61"/>
      <c r="B18" s="60"/>
      <c r="C18" s="61"/>
      <c r="D18" s="66"/>
      <c r="E18" s="61"/>
      <c r="F18">
        <v>10</v>
      </c>
      <c r="G18" s="33" t="s">
        <v>6</v>
      </c>
      <c r="H18" s="7" t="s">
        <v>32</v>
      </c>
      <c r="I18">
        <v>2.2000000000000002</v>
      </c>
      <c r="J18" s="33" t="s">
        <v>6</v>
      </c>
      <c r="K18" s="7" t="s">
        <v>32</v>
      </c>
      <c r="L18" s="18"/>
    </row>
    <row r="19" spans="1:15" x14ac:dyDescent="0.25">
      <c r="A19" s="61"/>
      <c r="B19" s="60"/>
      <c r="C19" s="61"/>
      <c r="D19" s="66"/>
      <c r="E19" s="61"/>
      <c r="F19">
        <v>165</v>
      </c>
      <c r="G19" s="33" t="s">
        <v>6</v>
      </c>
      <c r="H19" s="7" t="s">
        <v>11</v>
      </c>
      <c r="I19" s="33">
        <v>150</v>
      </c>
      <c r="J19" s="33" t="s">
        <v>6</v>
      </c>
      <c r="K19" s="7" t="s">
        <v>11</v>
      </c>
      <c r="L19" s="18"/>
    </row>
    <row r="20" spans="1:15" x14ac:dyDescent="0.25">
      <c r="A20" s="61"/>
      <c r="B20" s="60"/>
      <c r="C20" s="61"/>
      <c r="D20" s="66"/>
      <c r="E20" s="61"/>
      <c r="F20">
        <v>243.24</v>
      </c>
      <c r="G20" s="33" t="s">
        <v>18</v>
      </c>
      <c r="H20" s="7" t="s">
        <v>17</v>
      </c>
      <c r="I20" s="33">
        <v>180</v>
      </c>
      <c r="J20" s="33" t="s">
        <v>18</v>
      </c>
      <c r="K20" s="7" t="s">
        <v>17</v>
      </c>
      <c r="L20" s="18"/>
    </row>
    <row r="21" spans="1:15" x14ac:dyDescent="0.25">
      <c r="A21" s="61"/>
      <c r="B21" s="60"/>
      <c r="C21" s="61"/>
      <c r="D21" s="66"/>
      <c r="E21" s="61"/>
      <c r="F21">
        <v>980.22</v>
      </c>
      <c r="G21" s="33" t="s">
        <v>18</v>
      </c>
      <c r="H21" s="7" t="s">
        <v>39</v>
      </c>
      <c r="J21" s="33"/>
      <c r="L21" s="18"/>
    </row>
    <row r="22" spans="1:15" x14ac:dyDescent="0.25">
      <c r="A22" s="67" t="s">
        <v>44</v>
      </c>
      <c r="B22" s="60" t="s">
        <v>36</v>
      </c>
      <c r="C22" s="61" t="s">
        <v>40</v>
      </c>
      <c r="D22" s="66">
        <v>2374</v>
      </c>
      <c r="E22" s="61" t="s">
        <v>6</v>
      </c>
      <c r="F22">
        <v>350</v>
      </c>
      <c r="G22" s="33" t="s">
        <v>6</v>
      </c>
      <c r="H22" s="7" t="s">
        <v>24</v>
      </c>
      <c r="L22" s="18"/>
    </row>
    <row r="23" spans="1:15" x14ac:dyDescent="0.25">
      <c r="A23" s="67"/>
      <c r="B23" s="60"/>
      <c r="C23" s="61"/>
      <c r="D23" s="66"/>
      <c r="E23" s="61"/>
      <c r="F23">
        <v>140</v>
      </c>
      <c r="G23" s="33" t="s">
        <v>6</v>
      </c>
      <c r="H23" s="7" t="s">
        <v>25</v>
      </c>
      <c r="I23" s="30">
        <v>600</v>
      </c>
      <c r="J23" s="33" t="s">
        <v>6</v>
      </c>
      <c r="K23" s="7" t="s">
        <v>25</v>
      </c>
      <c r="L23" s="18"/>
    </row>
    <row r="24" spans="1:15" x14ac:dyDescent="0.25">
      <c r="A24" s="67"/>
      <c r="B24" s="60"/>
      <c r="C24" s="61"/>
      <c r="D24" s="66"/>
      <c r="E24" s="61"/>
      <c r="F24" s="38">
        <v>579</v>
      </c>
      <c r="G24" s="33" t="s">
        <v>6</v>
      </c>
      <c r="H24" s="27" t="s">
        <v>9</v>
      </c>
      <c r="I24" s="30">
        <v>745</v>
      </c>
      <c r="J24" s="33" t="s">
        <v>6</v>
      </c>
      <c r="K24" s="23" t="s">
        <v>9</v>
      </c>
      <c r="L24" s="18"/>
    </row>
    <row r="25" spans="1:15" x14ac:dyDescent="0.25">
      <c r="A25" s="67"/>
      <c r="B25" s="60"/>
      <c r="C25" s="61"/>
      <c r="D25" s="66"/>
      <c r="E25" s="61"/>
      <c r="F25" s="38">
        <v>1020</v>
      </c>
      <c r="G25" s="22" t="s">
        <v>6</v>
      </c>
      <c r="H25" s="27" t="s">
        <v>37</v>
      </c>
      <c r="I25">
        <v>975</v>
      </c>
      <c r="J25" t="s">
        <v>6</v>
      </c>
      <c r="K25" s="23" t="s">
        <v>10</v>
      </c>
      <c r="L25" s="18"/>
    </row>
    <row r="26" spans="1:15" x14ac:dyDescent="0.25">
      <c r="A26" s="67"/>
      <c r="B26" s="60"/>
      <c r="C26" s="61"/>
      <c r="D26" s="66"/>
      <c r="E26" s="61"/>
      <c r="F26" s="37">
        <v>110</v>
      </c>
      <c r="G26" s="33" t="s">
        <v>6</v>
      </c>
      <c r="H26" s="11" t="s">
        <v>38</v>
      </c>
      <c r="L26" s="18"/>
      <c r="O26" t="s">
        <v>43</v>
      </c>
    </row>
    <row r="27" spans="1:15" x14ac:dyDescent="0.25">
      <c r="A27" s="67"/>
      <c r="B27" s="60"/>
      <c r="C27" s="61"/>
      <c r="D27" s="66"/>
      <c r="E27" s="61"/>
      <c r="F27" s="36">
        <v>10</v>
      </c>
      <c r="G27" s="33" t="s">
        <v>6</v>
      </c>
      <c r="H27" s="7" t="s">
        <v>32</v>
      </c>
      <c r="I27">
        <v>2.2000000000000002</v>
      </c>
      <c r="J27" t="s">
        <v>6</v>
      </c>
      <c r="K27" s="7" t="s">
        <v>32</v>
      </c>
      <c r="L27" s="18"/>
    </row>
    <row r="28" spans="1:15" x14ac:dyDescent="0.25">
      <c r="A28" s="67"/>
      <c r="B28" s="60"/>
      <c r="C28" s="61"/>
      <c r="D28" s="66"/>
      <c r="E28" s="61"/>
      <c r="F28" s="36">
        <v>165</v>
      </c>
      <c r="G28" s="33" t="s">
        <v>6</v>
      </c>
      <c r="H28" s="7" t="s">
        <v>11</v>
      </c>
      <c r="I28">
        <v>150</v>
      </c>
      <c r="J28" t="s">
        <v>6</v>
      </c>
      <c r="K28" s="7" t="s">
        <v>11</v>
      </c>
      <c r="L28" s="18"/>
    </row>
    <row r="29" spans="1:15" x14ac:dyDescent="0.25">
      <c r="A29" s="67"/>
      <c r="B29" s="60"/>
      <c r="C29" s="61"/>
      <c r="D29" s="66"/>
      <c r="E29" s="61"/>
      <c r="F29" s="36">
        <v>243.24</v>
      </c>
      <c r="G29" s="33" t="s">
        <v>18</v>
      </c>
      <c r="H29" s="7" t="s">
        <v>17</v>
      </c>
      <c r="I29" s="36">
        <v>180</v>
      </c>
      <c r="J29" s="33" t="s">
        <v>18</v>
      </c>
      <c r="K29" s="27" t="s">
        <v>17</v>
      </c>
      <c r="L29" s="18"/>
    </row>
    <row r="30" spans="1:15" x14ac:dyDescent="0.25">
      <c r="A30" s="67"/>
      <c r="B30" s="60"/>
      <c r="C30" s="61"/>
      <c r="D30" s="66"/>
      <c r="E30" s="61"/>
      <c r="F30" s="30">
        <v>980.22</v>
      </c>
      <c r="G30" s="33" t="s">
        <v>18</v>
      </c>
      <c r="H30" s="7" t="s">
        <v>39</v>
      </c>
      <c r="I30" s="30"/>
      <c r="J30" s="33"/>
      <c r="L30" s="18"/>
    </row>
    <row r="31" spans="1:15" ht="30" x14ac:dyDescent="0.25">
      <c r="A31" s="39" t="s">
        <v>45</v>
      </c>
      <c r="B31" s="36" t="s">
        <v>15</v>
      </c>
      <c r="C31" s="9" t="s">
        <v>46</v>
      </c>
      <c r="D31" s="36">
        <v>1</v>
      </c>
      <c r="E31" s="9" t="s">
        <v>6</v>
      </c>
      <c r="F31" s="52">
        <f>0.85*0.494*(44/12)</f>
        <v>1.5396333333333332</v>
      </c>
      <c r="G31" s="53" t="s">
        <v>6</v>
      </c>
      <c r="H31" s="10" t="s">
        <v>7</v>
      </c>
      <c r="I31" s="54">
        <f>0.9*0.494*(44/12)</f>
        <v>1.6301999999999999</v>
      </c>
      <c r="J31" s="33" t="s">
        <v>6</v>
      </c>
      <c r="K31" s="10" t="s">
        <v>7</v>
      </c>
      <c r="L31" s="18" t="s">
        <v>47</v>
      </c>
    </row>
    <row r="32" spans="1:15" x14ac:dyDescent="0.25">
      <c r="A32" s="67" t="s">
        <v>53</v>
      </c>
      <c r="B32" s="60" t="s">
        <v>15</v>
      </c>
      <c r="C32" s="61" t="s">
        <v>54</v>
      </c>
      <c r="D32" s="66">
        <v>1</v>
      </c>
      <c r="E32" s="61" t="s">
        <v>52</v>
      </c>
      <c r="F32" s="30">
        <f>1255*0.1</f>
        <v>125.5</v>
      </c>
      <c r="G32" s="33" t="s">
        <v>12</v>
      </c>
      <c r="H32" s="7" t="s">
        <v>50</v>
      </c>
      <c r="I32" s="30">
        <f>1255*0.1</f>
        <v>125.5</v>
      </c>
      <c r="J32" s="33" t="s">
        <v>12</v>
      </c>
      <c r="K32" s="7" t="s">
        <v>48</v>
      </c>
      <c r="L32" s="18"/>
    </row>
    <row r="33" spans="1:12" x14ac:dyDescent="0.25">
      <c r="A33" s="67"/>
      <c r="B33" s="60"/>
      <c r="C33" s="61"/>
      <c r="D33" s="66"/>
      <c r="E33" s="61"/>
      <c r="F33" s="30">
        <f>1255*0.2</f>
        <v>251</v>
      </c>
      <c r="G33" s="33" t="s">
        <v>12</v>
      </c>
      <c r="H33" s="23" t="s">
        <v>51</v>
      </c>
      <c r="I33" s="30">
        <f>1255*0.2</f>
        <v>251</v>
      </c>
      <c r="J33" s="33" t="s">
        <v>12</v>
      </c>
      <c r="K33" s="7" t="s">
        <v>49</v>
      </c>
      <c r="L33" s="18"/>
    </row>
    <row r="34" spans="1:12" ht="30" x14ac:dyDescent="0.25">
      <c r="A34" s="39" t="s">
        <v>55</v>
      </c>
      <c r="B34" s="36" t="s">
        <v>58</v>
      </c>
      <c r="C34" s="9" t="s">
        <v>59</v>
      </c>
      <c r="D34" s="47"/>
      <c r="E34" s="8"/>
      <c r="H34" s="23"/>
      <c r="K34" s="23"/>
      <c r="L34" s="49"/>
    </row>
    <row r="35" spans="1:12" ht="30" x14ac:dyDescent="0.25">
      <c r="A35" s="39" t="s">
        <v>56</v>
      </c>
      <c r="B35" s="36" t="s">
        <v>58</v>
      </c>
      <c r="C35" s="9" t="s">
        <v>59</v>
      </c>
      <c r="D35" s="47"/>
      <c r="E35" s="8"/>
      <c r="L35" s="49"/>
    </row>
    <row r="36" spans="1:12" ht="30" x14ac:dyDescent="0.25">
      <c r="A36" s="39" t="s">
        <v>57</v>
      </c>
      <c r="B36" s="36" t="s">
        <v>58</v>
      </c>
      <c r="C36" s="9" t="s">
        <v>59</v>
      </c>
      <c r="D36" s="47"/>
      <c r="E36" s="8"/>
      <c r="L36" s="49"/>
    </row>
    <row r="37" spans="1:12" ht="45" x14ac:dyDescent="0.25">
      <c r="A37" s="39" t="s">
        <v>60</v>
      </c>
      <c r="B37" s="36" t="s">
        <v>15</v>
      </c>
      <c r="C37" s="9" t="s">
        <v>61</v>
      </c>
      <c r="D37" s="47">
        <v>1</v>
      </c>
      <c r="E37" s="8" t="s">
        <v>6</v>
      </c>
      <c r="F37">
        <v>4.0213680000000002E-2</v>
      </c>
      <c r="G37" t="s">
        <v>6</v>
      </c>
      <c r="H37" s="7" t="s">
        <v>8</v>
      </c>
      <c r="L37" s="18" t="s">
        <v>62</v>
      </c>
    </row>
    <row r="38" spans="1:12" ht="30" x14ac:dyDescent="0.25">
      <c r="A38" s="39" t="s">
        <v>63</v>
      </c>
      <c r="B38" s="36" t="s">
        <v>15</v>
      </c>
      <c r="C38" s="9" t="s">
        <v>61</v>
      </c>
      <c r="D38" s="47">
        <v>1</v>
      </c>
      <c r="E38" s="8" t="s">
        <v>6</v>
      </c>
      <c r="F38">
        <v>-0.1067946</v>
      </c>
      <c r="G38" t="s">
        <v>6</v>
      </c>
      <c r="H38" s="7" t="s">
        <v>7</v>
      </c>
      <c r="L38" s="18" t="s">
        <v>64</v>
      </c>
    </row>
    <row r="39" spans="1:12" ht="30" x14ac:dyDescent="0.25">
      <c r="A39" s="39" t="s">
        <v>65</v>
      </c>
      <c r="B39" s="36" t="s">
        <v>15</v>
      </c>
      <c r="C39" s="9" t="s">
        <v>66</v>
      </c>
      <c r="D39" s="47">
        <v>1</v>
      </c>
      <c r="E39" s="8" t="s">
        <v>6</v>
      </c>
      <c r="F39">
        <f>1/1142.464</f>
        <v>8.753011035796314E-4</v>
      </c>
      <c r="G39" s="51" t="s">
        <v>12</v>
      </c>
      <c r="H39" s="7" t="s">
        <v>67</v>
      </c>
      <c r="I39">
        <f>1/1150</f>
        <v>8.6956521739130438E-4</v>
      </c>
      <c r="J39" t="s">
        <v>12</v>
      </c>
      <c r="K39" s="7" t="s">
        <v>67</v>
      </c>
      <c r="L39" s="49"/>
    </row>
    <row r="40" spans="1:12" ht="60" x14ac:dyDescent="0.25">
      <c r="A40" s="39" t="s">
        <v>68</v>
      </c>
      <c r="B40" s="31" t="s">
        <v>15</v>
      </c>
      <c r="C40" s="9" t="s">
        <v>69</v>
      </c>
      <c r="D40" s="47">
        <v>1</v>
      </c>
      <c r="E40" s="8" t="s">
        <v>6</v>
      </c>
      <c r="F40">
        <f>1/(905.332/0.85)</f>
        <v>9.3888208966434424E-4</v>
      </c>
      <c r="G40" s="28" t="s">
        <v>12</v>
      </c>
      <c r="H40" s="7" t="s">
        <v>27</v>
      </c>
      <c r="I40">
        <f>1/(905.332*1.15)</f>
        <v>9.6049318635738545E-4</v>
      </c>
      <c r="J40" t="s">
        <v>12</v>
      </c>
      <c r="K40" s="7" t="s">
        <v>27</v>
      </c>
      <c r="L40" s="49"/>
    </row>
    <row r="41" spans="1:12" x14ac:dyDescent="0.25">
      <c r="A41" s="56" t="s">
        <v>70</v>
      </c>
      <c r="B41" s="31" t="s">
        <v>15</v>
      </c>
      <c r="C41" s="8" t="s">
        <v>71</v>
      </c>
      <c r="D41" s="47">
        <v>1</v>
      </c>
      <c r="E41" s="8" t="s">
        <v>6</v>
      </c>
      <c r="F41">
        <f>0.9*0.494*(44/12)</f>
        <v>1.6301999999999999</v>
      </c>
      <c r="G41" s="28" t="s">
        <v>6</v>
      </c>
      <c r="H41" s="7" t="s">
        <v>7</v>
      </c>
      <c r="L41" s="49"/>
    </row>
    <row r="42" spans="1:12" x14ac:dyDescent="0.25">
      <c r="A42" s="56" t="s">
        <v>72</v>
      </c>
      <c r="B42" s="31" t="s">
        <v>15</v>
      </c>
      <c r="C42" s="8" t="s">
        <v>73</v>
      </c>
      <c r="D42" s="47">
        <v>1</v>
      </c>
      <c r="E42" s="8" t="s">
        <v>6</v>
      </c>
      <c r="F42">
        <v>-8.8067000000000006E-2</v>
      </c>
      <c r="G42" s="28" t="s">
        <v>6</v>
      </c>
      <c r="H42" s="7" t="s">
        <v>8</v>
      </c>
      <c r="I42">
        <v>1.8627999999999999E-2</v>
      </c>
      <c r="J42" t="s">
        <v>6</v>
      </c>
      <c r="K42" s="7" t="s">
        <v>8</v>
      </c>
      <c r="L42" s="49"/>
    </row>
    <row r="43" spans="1:12" x14ac:dyDescent="0.25">
      <c r="A43" s="8" t="s">
        <v>28</v>
      </c>
      <c r="B43" s="31" t="s">
        <v>15</v>
      </c>
      <c r="C43" s="8" t="s">
        <v>73</v>
      </c>
      <c r="D43" s="47">
        <v>1</v>
      </c>
      <c r="E43" s="8" t="s">
        <v>6</v>
      </c>
      <c r="F43">
        <v>-0.48280010000000001</v>
      </c>
      <c r="G43" s="28" t="s">
        <v>6</v>
      </c>
      <c r="H43" s="7" t="s">
        <v>8</v>
      </c>
      <c r="I43">
        <v>-4.0374899999999998E-2</v>
      </c>
      <c r="J43" t="s">
        <v>6</v>
      </c>
      <c r="K43" s="7" t="s">
        <v>8</v>
      </c>
      <c r="L43" s="49"/>
    </row>
    <row r="44" spans="1:12" ht="45" x14ac:dyDescent="0.25">
      <c r="A44" s="61" t="s">
        <v>74</v>
      </c>
      <c r="B44" s="60" t="s">
        <v>36</v>
      </c>
      <c r="C44" s="61" t="s">
        <v>85</v>
      </c>
      <c r="D44" s="65">
        <v>0.98899999999999999</v>
      </c>
      <c r="E44" s="64" t="s">
        <v>6</v>
      </c>
      <c r="F44">
        <f>0.75*0.2</f>
        <v>0.15000000000000002</v>
      </c>
      <c r="G44" s="28" t="s">
        <v>6</v>
      </c>
      <c r="H44" s="7" t="s">
        <v>76</v>
      </c>
      <c r="I44">
        <v>0.2</v>
      </c>
      <c r="J44" t="s">
        <v>6</v>
      </c>
      <c r="K44" s="7" t="s">
        <v>75</v>
      </c>
      <c r="L44" s="18" t="s">
        <v>86</v>
      </c>
    </row>
    <row r="45" spans="1:12" x14ac:dyDescent="0.25">
      <c r="A45" s="61"/>
      <c r="B45" s="60"/>
      <c r="C45" s="61"/>
      <c r="D45" s="65"/>
      <c r="E45" s="64"/>
      <c r="F45">
        <f>0.04*0.2</f>
        <v>8.0000000000000002E-3</v>
      </c>
      <c r="G45" s="28" t="s">
        <v>6</v>
      </c>
      <c r="H45" s="7" t="s">
        <v>77</v>
      </c>
      <c r="L45" s="49" t="s">
        <v>78</v>
      </c>
    </row>
    <row r="46" spans="1:12" x14ac:dyDescent="0.25">
      <c r="A46" s="61"/>
      <c r="B46" s="60"/>
      <c r="C46" s="61"/>
      <c r="D46" s="65"/>
      <c r="E46" s="64"/>
      <c r="F46">
        <f>0.01*0.2</f>
        <v>2E-3</v>
      </c>
      <c r="G46" s="28" t="s">
        <v>6</v>
      </c>
      <c r="H46" s="7" t="s">
        <v>79</v>
      </c>
      <c r="L46" s="49" t="s">
        <v>80</v>
      </c>
    </row>
    <row r="47" spans="1:12" x14ac:dyDescent="0.25">
      <c r="A47" s="61"/>
      <c r="B47" s="60"/>
      <c r="C47" s="61"/>
      <c r="D47" s="65"/>
      <c r="E47" s="64"/>
      <c r="F47">
        <f>0.001*0.2</f>
        <v>2.0000000000000001E-4</v>
      </c>
      <c r="G47" s="28" t="s">
        <v>6</v>
      </c>
      <c r="H47" s="23" t="s">
        <v>81</v>
      </c>
      <c r="I47" s="30"/>
      <c r="J47" s="23"/>
      <c r="L47" s="49" t="s">
        <v>82</v>
      </c>
    </row>
    <row r="48" spans="1:12" x14ac:dyDescent="0.25">
      <c r="A48" s="61"/>
      <c r="B48" s="60"/>
      <c r="C48" s="61"/>
      <c r="D48" s="65"/>
      <c r="E48" s="64"/>
      <c r="F48">
        <f>0.199*0.2</f>
        <v>3.9800000000000002E-2</v>
      </c>
      <c r="G48" s="28" t="s">
        <v>6</v>
      </c>
      <c r="H48" s="7" t="s">
        <v>83</v>
      </c>
      <c r="I48" s="30"/>
      <c r="J48" s="23"/>
      <c r="L48" s="49" t="s">
        <v>84</v>
      </c>
    </row>
    <row r="49" spans="1:12" x14ac:dyDescent="0.25">
      <c r="A49" s="61" t="s">
        <v>87</v>
      </c>
      <c r="B49" s="60" t="s">
        <v>36</v>
      </c>
      <c r="C49" s="61" t="s">
        <v>85</v>
      </c>
      <c r="D49" s="65">
        <v>0.98899999999999999</v>
      </c>
      <c r="E49" s="64" t="s">
        <v>6</v>
      </c>
      <c r="F49">
        <f>0.75*0.21</f>
        <v>0.1575</v>
      </c>
      <c r="G49" s="28" t="s">
        <v>6</v>
      </c>
      <c r="H49" s="7" t="s">
        <v>76</v>
      </c>
      <c r="I49" s="30">
        <v>0.21</v>
      </c>
      <c r="J49" s="23" t="s">
        <v>6</v>
      </c>
      <c r="K49" s="7" t="s">
        <v>75</v>
      </c>
      <c r="L49" s="62" t="s">
        <v>88</v>
      </c>
    </row>
    <row r="50" spans="1:12" x14ac:dyDescent="0.25">
      <c r="A50" s="61"/>
      <c r="B50" s="60"/>
      <c r="C50" s="61"/>
      <c r="D50" s="65"/>
      <c r="E50" s="64"/>
      <c r="F50">
        <f>0.04*0.21</f>
        <v>8.3999999999999995E-3</v>
      </c>
      <c r="G50" s="28" t="s">
        <v>6</v>
      </c>
      <c r="H50" s="7" t="s">
        <v>77</v>
      </c>
      <c r="J50" s="26"/>
      <c r="L50" s="62"/>
    </row>
    <row r="51" spans="1:12" x14ac:dyDescent="0.25">
      <c r="A51" s="61"/>
      <c r="B51" s="60"/>
      <c r="C51" s="61"/>
      <c r="D51" s="65"/>
      <c r="E51" s="64"/>
      <c r="F51">
        <f>0.01*0.21</f>
        <v>2.0999999999999999E-3</v>
      </c>
      <c r="G51" s="28" t="s">
        <v>6</v>
      </c>
      <c r="H51" s="7" t="s">
        <v>79</v>
      </c>
      <c r="J51" s="26"/>
      <c r="L51" s="62"/>
    </row>
    <row r="52" spans="1:12" x14ac:dyDescent="0.25">
      <c r="A52" s="61"/>
      <c r="B52" s="60"/>
      <c r="C52" s="61"/>
      <c r="D52" s="65"/>
      <c r="E52" s="64"/>
      <c r="F52">
        <f>0.001*0.21</f>
        <v>2.1000000000000001E-4</v>
      </c>
      <c r="G52" s="28" t="s">
        <v>6</v>
      </c>
      <c r="H52" s="7" t="s">
        <v>81</v>
      </c>
      <c r="J52" s="26"/>
      <c r="L52" s="62"/>
    </row>
    <row r="53" spans="1:12" x14ac:dyDescent="0.25">
      <c r="A53" s="61"/>
      <c r="B53" s="60"/>
      <c r="C53" s="61"/>
      <c r="D53" s="65"/>
      <c r="E53" s="64"/>
      <c r="F53">
        <f>0.199*0.21</f>
        <v>4.1790000000000001E-2</v>
      </c>
      <c r="G53" s="28" t="s">
        <v>6</v>
      </c>
      <c r="H53" s="7" t="s">
        <v>83</v>
      </c>
      <c r="J53" s="26"/>
      <c r="L53" s="62"/>
    </row>
    <row r="54" spans="1:12" x14ac:dyDescent="0.25">
      <c r="A54" s="61" t="s">
        <v>89</v>
      </c>
      <c r="B54" s="60" t="s">
        <v>36</v>
      </c>
      <c r="C54" s="61" t="s">
        <v>85</v>
      </c>
      <c r="D54" s="63">
        <v>1</v>
      </c>
      <c r="E54" s="64" t="s">
        <v>6</v>
      </c>
      <c r="F54">
        <f>0.75*0.0907</f>
        <v>6.8025000000000002E-2</v>
      </c>
      <c r="G54" s="28" t="s">
        <v>6</v>
      </c>
      <c r="H54" s="7" t="s">
        <v>76</v>
      </c>
      <c r="I54">
        <v>9.0700000000000003E-2</v>
      </c>
      <c r="J54" s="26" t="s">
        <v>6</v>
      </c>
      <c r="K54" s="7" t="s">
        <v>75</v>
      </c>
      <c r="L54" s="62" t="s">
        <v>88</v>
      </c>
    </row>
    <row r="55" spans="1:12" x14ac:dyDescent="0.25">
      <c r="A55" s="61"/>
      <c r="B55" s="60"/>
      <c r="C55" s="61"/>
      <c r="D55" s="63"/>
      <c r="E55" s="64"/>
      <c r="F55">
        <f>0.04*0.0907</f>
        <v>3.6280000000000001E-3</v>
      </c>
      <c r="G55" s="28" t="s">
        <v>6</v>
      </c>
      <c r="H55" s="7" t="s">
        <v>77</v>
      </c>
      <c r="L55" s="62"/>
    </row>
    <row r="56" spans="1:12" x14ac:dyDescent="0.25">
      <c r="A56" s="61"/>
      <c r="B56" s="60"/>
      <c r="C56" s="61"/>
      <c r="D56" s="63"/>
      <c r="E56" s="64"/>
      <c r="F56">
        <f>0.01*0.0907</f>
        <v>9.0700000000000004E-4</v>
      </c>
      <c r="G56" s="28" t="s">
        <v>6</v>
      </c>
      <c r="H56" s="7" t="s">
        <v>79</v>
      </c>
      <c r="L56" s="62"/>
    </row>
    <row r="57" spans="1:12" x14ac:dyDescent="0.25">
      <c r="A57" s="61"/>
      <c r="B57" s="60"/>
      <c r="C57" s="61"/>
      <c r="D57" s="63"/>
      <c r="E57" s="64"/>
      <c r="F57">
        <f>0.001*0.0907</f>
        <v>9.0700000000000009E-5</v>
      </c>
      <c r="G57" s="28" t="s">
        <v>6</v>
      </c>
      <c r="H57" s="7" t="s">
        <v>81</v>
      </c>
      <c r="L57" s="62"/>
    </row>
    <row r="58" spans="1:12" x14ac:dyDescent="0.25">
      <c r="A58" s="61"/>
      <c r="B58" s="60"/>
      <c r="C58" s="61"/>
      <c r="D58" s="63"/>
      <c r="E58" s="64"/>
      <c r="F58">
        <f>0.199*0.0907</f>
        <v>1.8049300000000001E-2</v>
      </c>
      <c r="G58" s="28" t="s">
        <v>6</v>
      </c>
      <c r="H58" s="7" t="s">
        <v>83</v>
      </c>
      <c r="L58" s="62"/>
    </row>
    <row r="59" spans="1:12" x14ac:dyDescent="0.25">
      <c r="A59" s="29" t="s">
        <v>90</v>
      </c>
      <c r="B59" s="30" t="s">
        <v>15</v>
      </c>
      <c r="C59" s="7" t="s">
        <v>91</v>
      </c>
      <c r="D59" s="23">
        <v>1</v>
      </c>
      <c r="E59" s="7" t="s">
        <v>6</v>
      </c>
      <c r="F59">
        <f>1.15*150/1000</f>
        <v>0.17249999999999999</v>
      </c>
      <c r="G59" s="28" t="s">
        <v>18</v>
      </c>
      <c r="H59" s="7" t="s">
        <v>26</v>
      </c>
      <c r="I59">
        <v>0.15</v>
      </c>
      <c r="J59" s="28" t="s">
        <v>18</v>
      </c>
      <c r="K59" s="7" t="s">
        <v>26</v>
      </c>
      <c r="L59" s="7"/>
    </row>
    <row r="60" spans="1:12" x14ac:dyDescent="0.25">
      <c r="A60" s="23" t="s">
        <v>92</v>
      </c>
      <c r="B60" s="30" t="s">
        <v>13</v>
      </c>
      <c r="D60" s="23">
        <v>1</v>
      </c>
      <c r="E60" s="7" t="s">
        <v>18</v>
      </c>
      <c r="F60">
        <f>1/108.4</f>
        <v>9.2250922509225092E-3</v>
      </c>
      <c r="G60" s="28" t="s">
        <v>6</v>
      </c>
      <c r="H60" s="7" t="s">
        <v>93</v>
      </c>
      <c r="I60">
        <f>1/108.4</f>
        <v>9.2250922509225092E-3</v>
      </c>
      <c r="J60" s="28" t="s">
        <v>6</v>
      </c>
      <c r="K60" s="7" t="s">
        <v>111</v>
      </c>
      <c r="L60" s="7"/>
    </row>
    <row r="61" spans="1:12" x14ac:dyDescent="0.25">
      <c r="A61" s="23" t="s">
        <v>94</v>
      </c>
      <c r="B61" s="30" t="s">
        <v>13</v>
      </c>
      <c r="D61" s="23">
        <v>1</v>
      </c>
      <c r="E61" s="7" t="s">
        <v>18</v>
      </c>
      <c r="F61">
        <f>1/108.4</f>
        <v>9.2250922509225092E-3</v>
      </c>
      <c r="G61" s="28" t="s">
        <v>6</v>
      </c>
      <c r="H61" s="7" t="s">
        <v>95</v>
      </c>
      <c r="I61">
        <f>1/108.4</f>
        <v>9.2250922509225092E-3</v>
      </c>
      <c r="J61" s="28" t="s">
        <v>6</v>
      </c>
      <c r="K61" s="7" t="s">
        <v>112</v>
      </c>
      <c r="L61" s="7"/>
    </row>
    <row r="62" spans="1:12" x14ac:dyDescent="0.25">
      <c r="A62" s="23" t="s">
        <v>96</v>
      </c>
      <c r="B62" s="30" t="s">
        <v>13</v>
      </c>
      <c r="D62" s="23">
        <v>1</v>
      </c>
      <c r="E62" s="7" t="s">
        <v>18</v>
      </c>
      <c r="F62">
        <f>1/108.4</f>
        <v>9.2250922509225092E-3</v>
      </c>
      <c r="G62" s="28" t="s">
        <v>6</v>
      </c>
      <c r="H62" s="7" t="s">
        <v>97</v>
      </c>
      <c r="I62">
        <f>1/108.4</f>
        <v>9.2250922509225092E-3</v>
      </c>
      <c r="J62" s="28" t="s">
        <v>6</v>
      </c>
      <c r="K62" s="7" t="s">
        <v>113</v>
      </c>
      <c r="L62" s="7"/>
    </row>
    <row r="63" spans="1:12" x14ac:dyDescent="0.25">
      <c r="A63" s="23" t="s">
        <v>98</v>
      </c>
      <c r="B63" s="30" t="s">
        <v>13</v>
      </c>
      <c r="D63" s="26">
        <v>1</v>
      </c>
      <c r="E63" s="7" t="s">
        <v>6</v>
      </c>
      <c r="F63">
        <v>1</v>
      </c>
      <c r="G63" s="28" t="s">
        <v>6</v>
      </c>
      <c r="H63" s="7" t="s">
        <v>93</v>
      </c>
      <c r="I63">
        <v>1</v>
      </c>
      <c r="J63" s="28" t="s">
        <v>6</v>
      </c>
      <c r="K63" s="7" t="s">
        <v>111</v>
      </c>
      <c r="L63" s="7"/>
    </row>
    <row r="64" spans="1:12" x14ac:dyDescent="0.25">
      <c r="A64" s="23" t="s">
        <v>99</v>
      </c>
      <c r="B64" s="30" t="s">
        <v>13</v>
      </c>
      <c r="D64" s="26">
        <v>1</v>
      </c>
      <c r="E64" s="7" t="s">
        <v>6</v>
      </c>
      <c r="F64">
        <v>1</v>
      </c>
      <c r="G64" s="28" t="s">
        <v>6</v>
      </c>
      <c r="H64" s="7" t="s">
        <v>95</v>
      </c>
      <c r="I64">
        <v>1</v>
      </c>
      <c r="J64" s="28" t="s">
        <v>6</v>
      </c>
      <c r="K64" s="7" t="s">
        <v>112</v>
      </c>
      <c r="L64" s="7"/>
    </row>
    <row r="65" spans="1:12" x14ac:dyDescent="0.25">
      <c r="A65" s="29" t="s">
        <v>100</v>
      </c>
      <c r="B65" s="30" t="s">
        <v>13</v>
      </c>
      <c r="D65" s="26">
        <v>1</v>
      </c>
      <c r="E65" s="7" t="s">
        <v>6</v>
      </c>
      <c r="F65">
        <v>1</v>
      </c>
      <c r="G65" s="28" t="s">
        <v>6</v>
      </c>
      <c r="H65" s="7" t="s">
        <v>97</v>
      </c>
      <c r="I65">
        <v>1</v>
      </c>
      <c r="J65" s="28" t="s">
        <v>6</v>
      </c>
      <c r="K65" s="7" t="s">
        <v>113</v>
      </c>
      <c r="L65" s="7"/>
    </row>
    <row r="66" spans="1:12" x14ac:dyDescent="0.25">
      <c r="A66" s="23" t="s">
        <v>101</v>
      </c>
      <c r="B66" s="30" t="s">
        <v>13</v>
      </c>
      <c r="D66" s="26">
        <v>1</v>
      </c>
      <c r="E66" s="7" t="s">
        <v>102</v>
      </c>
      <c r="F66">
        <f>0.199*0.095</f>
        <v>1.8905000000000002E-2</v>
      </c>
      <c r="G66" s="28" t="s">
        <v>6</v>
      </c>
      <c r="H66" s="7" t="s">
        <v>93</v>
      </c>
      <c r="I66">
        <f>0.199*0.095</f>
        <v>1.8905000000000002E-2</v>
      </c>
      <c r="J66" s="28" t="s">
        <v>6</v>
      </c>
      <c r="K66" s="7" t="s">
        <v>111</v>
      </c>
      <c r="L66" s="7"/>
    </row>
    <row r="67" spans="1:12" x14ac:dyDescent="0.25">
      <c r="A67" s="29" t="s">
        <v>103</v>
      </c>
      <c r="B67" s="30" t="s">
        <v>13</v>
      </c>
      <c r="D67" s="26">
        <v>1</v>
      </c>
      <c r="E67" s="7" t="s">
        <v>102</v>
      </c>
      <c r="F67">
        <f t="shared" ref="F67:F68" si="0">0.199*0.095</f>
        <v>1.8905000000000002E-2</v>
      </c>
      <c r="G67" s="28" t="s">
        <v>6</v>
      </c>
      <c r="H67" s="7" t="s">
        <v>95</v>
      </c>
      <c r="I67">
        <f t="shared" ref="I67:I68" si="1">0.199*0.095</f>
        <v>1.8905000000000002E-2</v>
      </c>
      <c r="J67" s="28" t="s">
        <v>6</v>
      </c>
      <c r="K67" s="7" t="s">
        <v>112</v>
      </c>
      <c r="L67" s="7"/>
    </row>
    <row r="68" spans="1:12" x14ac:dyDescent="0.25">
      <c r="A68" s="29" t="s">
        <v>104</v>
      </c>
      <c r="B68" s="30" t="s">
        <v>13</v>
      </c>
      <c r="D68" s="26">
        <v>1</v>
      </c>
      <c r="E68" s="7" t="s">
        <v>102</v>
      </c>
      <c r="F68">
        <f t="shared" si="0"/>
        <v>1.8905000000000002E-2</v>
      </c>
      <c r="G68" s="28" t="s">
        <v>6</v>
      </c>
      <c r="H68" s="7" t="s">
        <v>97</v>
      </c>
      <c r="I68">
        <f t="shared" si="1"/>
        <v>1.8905000000000002E-2</v>
      </c>
      <c r="J68" s="28" t="s">
        <v>6</v>
      </c>
      <c r="K68" s="7" t="s">
        <v>113</v>
      </c>
      <c r="L68" s="7"/>
    </row>
    <row r="69" spans="1:12" x14ac:dyDescent="0.25">
      <c r="A69" s="23" t="s">
        <v>105</v>
      </c>
      <c r="B69" s="30" t="s">
        <v>13</v>
      </c>
      <c r="D69" s="26">
        <v>1</v>
      </c>
      <c r="E69" s="7" t="s">
        <v>102</v>
      </c>
      <c r="F69">
        <f>1.28*0.199*0.095</f>
        <v>2.4198400000000002E-2</v>
      </c>
      <c r="G69" s="28" t="s">
        <v>6</v>
      </c>
      <c r="H69" s="7" t="s">
        <v>93</v>
      </c>
      <c r="I69">
        <f>1.28*0.199*0.095</f>
        <v>2.4198400000000002E-2</v>
      </c>
      <c r="J69" s="28" t="s">
        <v>6</v>
      </c>
      <c r="K69" s="7" t="s">
        <v>111</v>
      </c>
      <c r="L69" s="7"/>
    </row>
    <row r="70" spans="1:12" x14ac:dyDescent="0.25">
      <c r="A70" s="23" t="s">
        <v>106</v>
      </c>
      <c r="B70" s="30" t="s">
        <v>13</v>
      </c>
      <c r="D70" s="26">
        <v>1</v>
      </c>
      <c r="E70" s="7" t="s">
        <v>102</v>
      </c>
      <c r="F70">
        <f t="shared" ref="F70:F71" si="2">1.28*0.199*0.095</f>
        <v>2.4198400000000002E-2</v>
      </c>
      <c r="G70" s="28" t="s">
        <v>6</v>
      </c>
      <c r="H70" s="7" t="s">
        <v>95</v>
      </c>
      <c r="I70">
        <f t="shared" ref="I70:I71" si="3">1.28*0.199*0.095</f>
        <v>2.4198400000000002E-2</v>
      </c>
      <c r="J70" s="28" t="s">
        <v>6</v>
      </c>
      <c r="K70" s="7" t="s">
        <v>112</v>
      </c>
      <c r="L70" s="7"/>
    </row>
    <row r="71" spans="1:12" x14ac:dyDescent="0.25">
      <c r="A71" s="23" t="s">
        <v>107</v>
      </c>
      <c r="B71" s="30" t="s">
        <v>13</v>
      </c>
      <c r="D71" s="26">
        <v>1</v>
      </c>
      <c r="E71" s="7" t="s">
        <v>102</v>
      </c>
      <c r="F71">
        <f t="shared" si="2"/>
        <v>2.4198400000000002E-2</v>
      </c>
      <c r="G71" s="28" t="s">
        <v>6</v>
      </c>
      <c r="H71" s="7" t="s">
        <v>97</v>
      </c>
      <c r="I71">
        <f t="shared" si="3"/>
        <v>2.4198400000000002E-2</v>
      </c>
      <c r="J71" s="28" t="s">
        <v>6</v>
      </c>
      <c r="K71" s="7" t="s">
        <v>113</v>
      </c>
      <c r="L71" s="7"/>
    </row>
    <row r="72" spans="1:12" x14ac:dyDescent="0.25">
      <c r="A72" s="23" t="s">
        <v>108</v>
      </c>
      <c r="B72" s="30" t="s">
        <v>13</v>
      </c>
      <c r="D72" s="26">
        <v>1</v>
      </c>
      <c r="E72" s="7" t="s">
        <v>102</v>
      </c>
      <c r="F72">
        <f>1.6*0.199*0.095</f>
        <v>3.0248000000000001E-2</v>
      </c>
      <c r="G72" s="28" t="s">
        <v>6</v>
      </c>
      <c r="H72" s="7" t="s">
        <v>93</v>
      </c>
      <c r="I72">
        <f>1.6*0.199*0.095</f>
        <v>3.0248000000000001E-2</v>
      </c>
      <c r="J72" s="28" t="s">
        <v>6</v>
      </c>
      <c r="K72" s="7" t="s">
        <v>111</v>
      </c>
      <c r="L72" s="7"/>
    </row>
    <row r="73" spans="1:12" x14ac:dyDescent="0.25">
      <c r="A73" s="23" t="s">
        <v>109</v>
      </c>
      <c r="B73" s="30" t="s">
        <v>13</v>
      </c>
      <c r="D73" s="26">
        <v>1</v>
      </c>
      <c r="E73" s="7" t="s">
        <v>102</v>
      </c>
      <c r="F73">
        <f t="shared" ref="F73:F74" si="4">1.6*0.199*0.095</f>
        <v>3.0248000000000001E-2</v>
      </c>
      <c r="G73" s="28" t="s">
        <v>6</v>
      </c>
      <c r="H73" s="7" t="s">
        <v>95</v>
      </c>
      <c r="I73">
        <f t="shared" ref="I73:I74" si="5">1.6*0.199*0.095</f>
        <v>3.0248000000000001E-2</v>
      </c>
      <c r="J73" s="28" t="s">
        <v>6</v>
      </c>
      <c r="K73" s="7" t="s">
        <v>112</v>
      </c>
      <c r="L73" s="7"/>
    </row>
    <row r="74" spans="1:12" x14ac:dyDescent="0.25">
      <c r="A74" s="23" t="s">
        <v>110</v>
      </c>
      <c r="B74" s="30" t="s">
        <v>13</v>
      </c>
      <c r="D74" s="26">
        <v>1</v>
      </c>
      <c r="E74" s="7" t="s">
        <v>102</v>
      </c>
      <c r="F74">
        <f t="shared" si="4"/>
        <v>3.0248000000000001E-2</v>
      </c>
      <c r="G74" s="28" t="s">
        <v>6</v>
      </c>
      <c r="H74" s="7" t="s">
        <v>97</v>
      </c>
      <c r="I74">
        <f t="shared" si="5"/>
        <v>3.0248000000000001E-2</v>
      </c>
      <c r="J74" s="28" t="s">
        <v>6</v>
      </c>
      <c r="K74" s="7" t="s">
        <v>113</v>
      </c>
      <c r="L74" s="7"/>
    </row>
    <row r="75" spans="1:12" x14ac:dyDescent="0.25">
      <c r="A75" s="23" t="s">
        <v>115</v>
      </c>
      <c r="B75" s="58" t="s">
        <v>36</v>
      </c>
      <c r="C75" s="59" t="s">
        <v>123</v>
      </c>
      <c r="L75" s="7"/>
    </row>
    <row r="76" spans="1:12" x14ac:dyDescent="0.25">
      <c r="A76" s="23" t="s">
        <v>114</v>
      </c>
      <c r="B76" s="58"/>
      <c r="C76" s="59"/>
      <c r="L76" s="7"/>
    </row>
    <row r="77" spans="1:12" x14ac:dyDescent="0.25">
      <c r="A77" s="7" t="s">
        <v>116</v>
      </c>
      <c r="B77" s="58"/>
      <c r="C77" s="59"/>
      <c r="L77" s="7"/>
    </row>
    <row r="78" spans="1:12" x14ac:dyDescent="0.25">
      <c r="A78" s="23" t="s">
        <v>117</v>
      </c>
      <c r="B78" s="58"/>
      <c r="C78" s="59"/>
      <c r="L78" s="7"/>
    </row>
    <row r="79" spans="1:12" x14ac:dyDescent="0.25">
      <c r="A79" s="23" t="s">
        <v>118</v>
      </c>
      <c r="B79" s="58"/>
      <c r="C79" s="59"/>
      <c r="L79" s="7"/>
    </row>
    <row r="80" spans="1:12" x14ac:dyDescent="0.25">
      <c r="A80" s="23" t="s">
        <v>119</v>
      </c>
      <c r="B80" s="58"/>
      <c r="C80" s="59"/>
      <c r="L80" s="7"/>
    </row>
    <row r="81" spans="1:12" x14ac:dyDescent="0.25">
      <c r="A81" s="23" t="s">
        <v>120</v>
      </c>
      <c r="B81" s="58"/>
      <c r="C81" s="59"/>
      <c r="L81" s="7"/>
    </row>
    <row r="82" spans="1:12" x14ac:dyDescent="0.25">
      <c r="A82" s="23" t="s">
        <v>121</v>
      </c>
      <c r="B82" s="58"/>
      <c r="C82" s="59"/>
      <c r="L82" s="7"/>
    </row>
    <row r="83" spans="1:12" x14ac:dyDescent="0.25">
      <c r="A83" s="23" t="s">
        <v>122</v>
      </c>
      <c r="B83" s="58"/>
      <c r="C83" s="59"/>
      <c r="L83" s="7"/>
    </row>
    <row r="84" spans="1:12" x14ac:dyDescent="0.25">
      <c r="A84" s="55" t="s">
        <v>177</v>
      </c>
      <c r="B84" s="58" t="s">
        <v>36</v>
      </c>
      <c r="C84" s="59" t="s">
        <v>186</v>
      </c>
      <c r="L84" s="7"/>
    </row>
    <row r="85" spans="1:12" x14ac:dyDescent="0.25">
      <c r="A85" s="23" t="s">
        <v>178</v>
      </c>
      <c r="B85" s="58"/>
      <c r="C85" s="59"/>
      <c r="L85" s="7"/>
    </row>
    <row r="86" spans="1:12" x14ac:dyDescent="0.25">
      <c r="A86" s="3" t="s">
        <v>179</v>
      </c>
      <c r="B86" s="58"/>
      <c r="C86" s="59"/>
      <c r="F86" s="2"/>
      <c r="L86" s="7"/>
    </row>
    <row r="87" spans="1:12" x14ac:dyDescent="0.25">
      <c r="A87" s="8" t="s">
        <v>180</v>
      </c>
      <c r="B87" s="58"/>
      <c r="C87" s="59"/>
      <c r="L87" s="7"/>
    </row>
    <row r="88" spans="1:12" x14ac:dyDescent="0.25">
      <c r="A88" s="8" t="s">
        <v>181</v>
      </c>
      <c r="B88" s="58"/>
      <c r="C88" s="59"/>
      <c r="F88" s="2"/>
      <c r="L88" s="7"/>
    </row>
    <row r="89" spans="1:12" x14ac:dyDescent="0.25">
      <c r="A89" s="8" t="s">
        <v>182</v>
      </c>
      <c r="B89" s="58"/>
      <c r="C89" s="59"/>
      <c r="F89" s="2"/>
      <c r="L89" s="7"/>
    </row>
    <row r="90" spans="1:12" x14ac:dyDescent="0.25">
      <c r="A90" s="7" t="s">
        <v>183</v>
      </c>
      <c r="B90" s="58"/>
      <c r="C90" s="59"/>
      <c r="L90" s="7"/>
    </row>
    <row r="91" spans="1:12" x14ac:dyDescent="0.25">
      <c r="A91" s="7" t="s">
        <v>184</v>
      </c>
      <c r="B91" s="58"/>
      <c r="C91" s="59"/>
      <c r="L91" s="7"/>
    </row>
    <row r="92" spans="1:12" x14ac:dyDescent="0.25">
      <c r="A92" s="7" t="s">
        <v>185</v>
      </c>
      <c r="B92" s="58"/>
      <c r="C92" s="59"/>
      <c r="L92" s="7"/>
    </row>
    <row r="93" spans="1:12" x14ac:dyDescent="0.25">
      <c r="A93" s="8" t="s">
        <v>208</v>
      </c>
      <c r="B93" s="1" t="s">
        <v>15</v>
      </c>
      <c r="C93" s="7" t="s">
        <v>209</v>
      </c>
      <c r="D93" s="23">
        <v>1</v>
      </c>
      <c r="E93" s="7" t="s">
        <v>6</v>
      </c>
      <c r="F93">
        <v>0.28140104599999999</v>
      </c>
      <c r="G93" t="s">
        <v>6</v>
      </c>
      <c r="H93" s="7" t="s">
        <v>8</v>
      </c>
      <c r="I93">
        <v>-7.0265599999999998E-2</v>
      </c>
      <c r="J93" t="s">
        <v>6</v>
      </c>
      <c r="K93" s="7" t="s">
        <v>8</v>
      </c>
      <c r="L93" s="7"/>
    </row>
    <row r="94" spans="1:12" x14ac:dyDescent="0.25">
      <c r="A94" s="8" t="s">
        <v>210</v>
      </c>
      <c r="B94" s="1" t="s">
        <v>15</v>
      </c>
      <c r="C94" s="7" t="s">
        <v>209</v>
      </c>
      <c r="D94" s="23">
        <v>1</v>
      </c>
      <c r="E94" s="7" t="s">
        <v>6</v>
      </c>
      <c r="F94" s="57">
        <v>1.657101962</v>
      </c>
      <c r="G94" s="26" t="s">
        <v>6</v>
      </c>
      <c r="H94" s="7" t="s">
        <v>8</v>
      </c>
      <c r="I94">
        <v>1.3054352950000001</v>
      </c>
      <c r="J94" t="s">
        <v>6</v>
      </c>
      <c r="K94" s="7" t="s">
        <v>8</v>
      </c>
      <c r="L94" s="7"/>
    </row>
    <row r="95" spans="1:12" x14ac:dyDescent="0.25">
      <c r="A95" s="8" t="s">
        <v>212</v>
      </c>
      <c r="B95" s="1" t="s">
        <v>15</v>
      </c>
      <c r="C95" s="7" t="s">
        <v>211</v>
      </c>
      <c r="D95" s="23">
        <v>1</v>
      </c>
      <c r="E95" s="7" t="s">
        <v>6</v>
      </c>
      <c r="F95" s="57">
        <v>0.28140104599999999</v>
      </c>
      <c r="G95" s="26" t="s">
        <v>6</v>
      </c>
      <c r="H95" s="7" t="s">
        <v>8</v>
      </c>
      <c r="I95">
        <v>-9.2060900000000001E-2</v>
      </c>
      <c r="J95" t="s">
        <v>6</v>
      </c>
      <c r="K95" s="7" t="s">
        <v>8</v>
      </c>
      <c r="L95" s="7"/>
    </row>
    <row r="96" spans="1:12" x14ac:dyDescent="0.25">
      <c r="A96" s="7" t="s">
        <v>213</v>
      </c>
      <c r="B96" s="1" t="s">
        <v>15</v>
      </c>
      <c r="C96" s="7" t="s">
        <v>211</v>
      </c>
      <c r="D96" s="23">
        <v>1</v>
      </c>
      <c r="E96" s="7" t="s">
        <v>6</v>
      </c>
      <c r="F96">
        <v>1.657101962</v>
      </c>
      <c r="G96" s="26" t="s">
        <v>6</v>
      </c>
      <c r="H96" s="7" t="s">
        <v>8</v>
      </c>
      <c r="I96">
        <v>1.2836399949999999</v>
      </c>
      <c r="J96" t="s">
        <v>6</v>
      </c>
      <c r="K96" s="7" t="s">
        <v>8</v>
      </c>
      <c r="L96" s="7"/>
    </row>
    <row r="97" spans="1:12" x14ac:dyDescent="0.25">
      <c r="A97" s="7" t="s">
        <v>215</v>
      </c>
      <c r="B97" s="1" t="s">
        <v>13</v>
      </c>
      <c r="C97" s="7" t="s">
        <v>217</v>
      </c>
      <c r="D97" s="26">
        <v>1</v>
      </c>
      <c r="E97" s="7" t="s">
        <v>6</v>
      </c>
      <c r="F97">
        <f>1/1.0585</f>
        <v>0.94473311289560702</v>
      </c>
      <c r="G97" s="26" t="s">
        <v>6</v>
      </c>
      <c r="H97" s="7" t="s">
        <v>214</v>
      </c>
      <c r="I97">
        <v>1</v>
      </c>
      <c r="J97" t="s">
        <v>6</v>
      </c>
      <c r="K97" s="7" t="s">
        <v>216</v>
      </c>
      <c r="L97" s="7"/>
    </row>
    <row r="98" spans="1:12" x14ac:dyDescent="0.25">
      <c r="A98" s="7" t="s">
        <v>218</v>
      </c>
      <c r="B98" s="1" t="s">
        <v>13</v>
      </c>
      <c r="C98" s="7" t="s">
        <v>217</v>
      </c>
      <c r="D98" s="26">
        <v>1</v>
      </c>
      <c r="E98" s="7" t="s">
        <v>6</v>
      </c>
      <c r="G98" s="26"/>
      <c r="I98">
        <v>1</v>
      </c>
      <c r="J98" t="s">
        <v>6</v>
      </c>
      <c r="K98" s="7" t="s">
        <v>214</v>
      </c>
      <c r="L98" s="7"/>
    </row>
    <row r="99" spans="1:12" x14ac:dyDescent="0.25">
      <c r="A99" s="7" t="s">
        <v>219</v>
      </c>
      <c r="B99" s="1" t="s">
        <v>220</v>
      </c>
      <c r="C99" s="7" t="s">
        <v>221</v>
      </c>
      <c r="L99" s="7"/>
    </row>
    <row r="100" spans="1:12" x14ac:dyDescent="0.25">
      <c r="A100" s="7" t="s">
        <v>222</v>
      </c>
      <c r="B100" s="1" t="s">
        <v>220</v>
      </c>
      <c r="C100" s="7" t="s">
        <v>223</v>
      </c>
      <c r="L100" s="7"/>
    </row>
    <row r="101" spans="1:12" x14ac:dyDescent="0.25">
      <c r="L101" s="7"/>
    </row>
    <row r="102" spans="1:12" x14ac:dyDescent="0.25">
      <c r="A102" s="20" t="s">
        <v>16</v>
      </c>
      <c r="L102" s="7"/>
    </row>
    <row r="103" spans="1:12" x14ac:dyDescent="0.25">
      <c r="A103" s="21" t="s">
        <v>124</v>
      </c>
      <c r="L103" s="7"/>
    </row>
    <row r="104" spans="1:12" x14ac:dyDescent="0.25">
      <c r="A104" s="7" t="s">
        <v>125</v>
      </c>
      <c r="L104" s="7"/>
    </row>
    <row r="105" spans="1:12" x14ac:dyDescent="0.25">
      <c r="A105" s="7" t="s">
        <v>126</v>
      </c>
      <c r="L105" s="7"/>
    </row>
    <row r="106" spans="1:12" x14ac:dyDescent="0.25">
      <c r="A106" s="7" t="s">
        <v>127</v>
      </c>
      <c r="L106" s="7"/>
    </row>
    <row r="107" spans="1:12" x14ac:dyDescent="0.25">
      <c r="A107" s="7" t="s">
        <v>128</v>
      </c>
      <c r="L107" s="7"/>
    </row>
    <row r="108" spans="1:12" x14ac:dyDescent="0.25">
      <c r="A108" s="7" t="s">
        <v>129</v>
      </c>
      <c r="L108" s="7"/>
    </row>
    <row r="109" spans="1:12" x14ac:dyDescent="0.25">
      <c r="A109" s="7" t="s">
        <v>130</v>
      </c>
      <c r="L109" s="7"/>
    </row>
    <row r="110" spans="1:12" x14ac:dyDescent="0.25">
      <c r="A110" s="7" t="s">
        <v>131</v>
      </c>
      <c r="L110" s="7"/>
    </row>
    <row r="111" spans="1:12" x14ac:dyDescent="0.25">
      <c r="A111" s="7" t="s">
        <v>132</v>
      </c>
      <c r="L111" s="7"/>
    </row>
    <row r="112" spans="1:12" x14ac:dyDescent="0.25">
      <c r="A112" s="7" t="s">
        <v>133</v>
      </c>
      <c r="L112" s="7"/>
    </row>
    <row r="113" spans="1:12" x14ac:dyDescent="0.25">
      <c r="A113" s="7" t="s">
        <v>134</v>
      </c>
      <c r="L113" s="7"/>
    </row>
    <row r="114" spans="1:12" x14ac:dyDescent="0.25">
      <c r="A114" s="7" t="s">
        <v>135</v>
      </c>
      <c r="L114" s="7"/>
    </row>
    <row r="115" spans="1:12" x14ac:dyDescent="0.25">
      <c r="A115" s="7" t="s">
        <v>136</v>
      </c>
      <c r="L115" s="7"/>
    </row>
    <row r="116" spans="1:12" x14ac:dyDescent="0.25">
      <c r="A116" s="7" t="s">
        <v>137</v>
      </c>
      <c r="L116" s="7"/>
    </row>
    <row r="117" spans="1:12" x14ac:dyDescent="0.25">
      <c r="A117" s="7" t="s">
        <v>138</v>
      </c>
      <c r="L117" s="7"/>
    </row>
    <row r="118" spans="1:12" x14ac:dyDescent="0.25">
      <c r="A118" s="7" t="s">
        <v>139</v>
      </c>
      <c r="L118" s="7"/>
    </row>
    <row r="119" spans="1:12" x14ac:dyDescent="0.25">
      <c r="A119" s="7" t="s">
        <v>140</v>
      </c>
      <c r="L119" s="7"/>
    </row>
    <row r="120" spans="1:12" x14ac:dyDescent="0.25">
      <c r="A120" s="7" t="s">
        <v>141</v>
      </c>
      <c r="L120" s="7"/>
    </row>
    <row r="121" spans="1:12" x14ac:dyDescent="0.25">
      <c r="A121" s="7" t="s">
        <v>142</v>
      </c>
      <c r="L121" s="7"/>
    </row>
    <row r="122" spans="1:12" x14ac:dyDescent="0.25">
      <c r="A122" s="7" t="s">
        <v>143</v>
      </c>
      <c r="L122" s="7"/>
    </row>
    <row r="123" spans="1:12" x14ac:dyDescent="0.25">
      <c r="A123" s="7" t="s">
        <v>144</v>
      </c>
      <c r="L123" s="7"/>
    </row>
    <row r="124" spans="1:12" x14ac:dyDescent="0.25">
      <c r="A124" s="7" t="s">
        <v>145</v>
      </c>
    </row>
    <row r="125" spans="1:12" x14ac:dyDescent="0.25">
      <c r="A125" s="7" t="s">
        <v>146</v>
      </c>
    </row>
    <row r="126" spans="1:12" x14ac:dyDescent="0.25">
      <c r="A126" s="7" t="s">
        <v>147</v>
      </c>
    </row>
    <row r="127" spans="1:12" x14ac:dyDescent="0.25">
      <c r="A127" s="7" t="s">
        <v>148</v>
      </c>
    </row>
    <row r="128" spans="1:12" x14ac:dyDescent="0.25">
      <c r="A128" s="7" t="s">
        <v>149</v>
      </c>
    </row>
    <row r="129" spans="1:1" x14ac:dyDescent="0.25">
      <c r="A129" s="7" t="s">
        <v>150</v>
      </c>
    </row>
    <row r="130" spans="1:1" x14ac:dyDescent="0.25">
      <c r="A130" s="7" t="s">
        <v>151</v>
      </c>
    </row>
    <row r="131" spans="1:1" x14ac:dyDescent="0.25">
      <c r="A131" s="7" t="s">
        <v>152</v>
      </c>
    </row>
    <row r="132" spans="1:1" x14ac:dyDescent="0.25">
      <c r="A132" s="7" t="s">
        <v>153</v>
      </c>
    </row>
    <row r="133" spans="1:1" x14ac:dyDescent="0.25">
      <c r="A133" s="7" t="s">
        <v>93</v>
      </c>
    </row>
    <row r="134" spans="1:1" x14ac:dyDescent="0.25">
      <c r="A134" s="7" t="s">
        <v>95</v>
      </c>
    </row>
    <row r="135" spans="1:1" x14ac:dyDescent="0.25">
      <c r="A135" s="7" t="s">
        <v>97</v>
      </c>
    </row>
    <row r="136" spans="1:1" x14ac:dyDescent="0.25">
      <c r="A136" s="7" t="s">
        <v>154</v>
      </c>
    </row>
    <row r="137" spans="1:1" x14ac:dyDescent="0.25">
      <c r="A137" s="7" t="s">
        <v>155</v>
      </c>
    </row>
    <row r="138" spans="1:1" x14ac:dyDescent="0.25">
      <c r="A138" s="7" t="s">
        <v>156</v>
      </c>
    </row>
    <row r="139" spans="1:1" x14ac:dyDescent="0.25">
      <c r="A139" s="7" t="s">
        <v>157</v>
      </c>
    </row>
    <row r="140" spans="1:1" x14ac:dyDescent="0.25">
      <c r="A140" s="7" t="s">
        <v>158</v>
      </c>
    </row>
    <row r="141" spans="1:1" x14ac:dyDescent="0.25">
      <c r="A141" s="7" t="s">
        <v>159</v>
      </c>
    </row>
    <row r="142" spans="1:1" x14ac:dyDescent="0.25">
      <c r="A142" s="7" t="s">
        <v>160</v>
      </c>
    </row>
    <row r="143" spans="1:1" x14ac:dyDescent="0.25">
      <c r="A143" s="7" t="s">
        <v>161</v>
      </c>
    </row>
    <row r="144" spans="1:1" x14ac:dyDescent="0.25">
      <c r="A144" s="7" t="s">
        <v>162</v>
      </c>
    </row>
    <row r="145" spans="1:1" x14ac:dyDescent="0.25">
      <c r="A145" s="7" t="s">
        <v>163</v>
      </c>
    </row>
    <row r="146" spans="1:1" x14ac:dyDescent="0.25">
      <c r="A146" s="7" t="s">
        <v>164</v>
      </c>
    </row>
    <row r="147" spans="1:1" x14ac:dyDescent="0.25">
      <c r="A147" s="7" t="s">
        <v>165</v>
      </c>
    </row>
    <row r="148" spans="1:1" x14ac:dyDescent="0.25">
      <c r="A148" s="7" t="s">
        <v>166</v>
      </c>
    </row>
    <row r="149" spans="1:1" x14ac:dyDescent="0.25">
      <c r="A149" s="7" t="s">
        <v>167</v>
      </c>
    </row>
    <row r="150" spans="1:1" x14ac:dyDescent="0.25">
      <c r="A150" s="7" t="s">
        <v>168</v>
      </c>
    </row>
    <row r="151" spans="1:1" x14ac:dyDescent="0.25">
      <c r="A151" s="7" t="s">
        <v>169</v>
      </c>
    </row>
    <row r="152" spans="1:1" x14ac:dyDescent="0.25">
      <c r="A152" s="7" t="s">
        <v>170</v>
      </c>
    </row>
    <row r="153" spans="1:1" x14ac:dyDescent="0.25">
      <c r="A153" s="7" t="s">
        <v>171</v>
      </c>
    </row>
    <row r="154" spans="1:1" x14ac:dyDescent="0.25">
      <c r="A154" s="7" t="s">
        <v>172</v>
      </c>
    </row>
    <row r="155" spans="1:1" x14ac:dyDescent="0.25">
      <c r="A155" s="7" t="s">
        <v>173</v>
      </c>
    </row>
    <row r="156" spans="1:1" x14ac:dyDescent="0.25">
      <c r="A156" s="7" t="s">
        <v>174</v>
      </c>
    </row>
    <row r="157" spans="1:1" x14ac:dyDescent="0.25">
      <c r="A157" s="7" t="s">
        <v>175</v>
      </c>
    </row>
    <row r="158" spans="1:1" x14ac:dyDescent="0.25">
      <c r="A158" s="7" t="s">
        <v>176</v>
      </c>
    </row>
    <row r="159" spans="1:1" x14ac:dyDescent="0.25">
      <c r="A159" t="s">
        <v>187</v>
      </c>
    </row>
    <row r="160" spans="1:1" x14ac:dyDescent="0.25">
      <c r="A160" t="s">
        <v>188</v>
      </c>
    </row>
    <row r="161" spans="1:1" x14ac:dyDescent="0.25">
      <c r="A161" t="s">
        <v>189</v>
      </c>
    </row>
    <row r="162" spans="1:1" x14ac:dyDescent="0.25">
      <c r="A162" t="s">
        <v>190</v>
      </c>
    </row>
    <row r="163" spans="1:1" x14ac:dyDescent="0.25">
      <c r="A163" t="s">
        <v>191</v>
      </c>
    </row>
    <row r="164" spans="1:1" x14ac:dyDescent="0.25">
      <c r="A164" t="s">
        <v>192</v>
      </c>
    </row>
    <row r="165" spans="1:1" x14ac:dyDescent="0.25">
      <c r="A165" t="s">
        <v>193</v>
      </c>
    </row>
    <row r="166" spans="1:1" x14ac:dyDescent="0.25">
      <c r="A166" t="s">
        <v>194</v>
      </c>
    </row>
    <row r="167" spans="1:1" x14ac:dyDescent="0.25">
      <c r="A167" t="s">
        <v>195</v>
      </c>
    </row>
    <row r="168" spans="1:1" x14ac:dyDescent="0.25">
      <c r="A168" t="s">
        <v>196</v>
      </c>
    </row>
    <row r="169" spans="1:1" x14ac:dyDescent="0.25">
      <c r="A169" t="s">
        <v>197</v>
      </c>
    </row>
    <row r="170" spans="1:1" x14ac:dyDescent="0.25">
      <c r="A170" t="s">
        <v>198</v>
      </c>
    </row>
    <row r="171" spans="1:1" x14ac:dyDescent="0.25">
      <c r="A171" t="s">
        <v>199</v>
      </c>
    </row>
    <row r="172" spans="1:1" x14ac:dyDescent="0.25">
      <c r="A172" t="s">
        <v>200</v>
      </c>
    </row>
    <row r="173" spans="1:1" x14ac:dyDescent="0.25">
      <c r="A173" t="s">
        <v>201</v>
      </c>
    </row>
    <row r="174" spans="1:1" x14ac:dyDescent="0.25">
      <c r="A174" t="s">
        <v>202</v>
      </c>
    </row>
    <row r="175" spans="1:1" x14ac:dyDescent="0.25">
      <c r="A175" t="s">
        <v>203</v>
      </c>
    </row>
    <row r="176" spans="1:1" x14ac:dyDescent="0.25">
      <c r="A176" t="s">
        <v>204</v>
      </c>
    </row>
    <row r="177" spans="1:1" x14ac:dyDescent="0.25">
      <c r="A177" t="s">
        <v>205</v>
      </c>
    </row>
    <row r="178" spans="1:1" x14ac:dyDescent="0.25">
      <c r="A178" t="s">
        <v>206</v>
      </c>
    </row>
    <row r="179" spans="1:1" x14ac:dyDescent="0.25">
      <c r="A179" t="s">
        <v>207</v>
      </c>
    </row>
  </sheetData>
  <mergeCells count="41">
    <mergeCell ref="A13:A21"/>
    <mergeCell ref="B13:B21"/>
    <mergeCell ref="B22:B30"/>
    <mergeCell ref="C22:C30"/>
    <mergeCell ref="A22:A30"/>
    <mergeCell ref="D13:D21"/>
    <mergeCell ref="E13:E21"/>
    <mergeCell ref="D22:D30"/>
    <mergeCell ref="E22:E30"/>
    <mergeCell ref="C13:C21"/>
    <mergeCell ref="A5:A12"/>
    <mergeCell ref="B5:B12"/>
    <mergeCell ref="C5:C12"/>
    <mergeCell ref="D5:D12"/>
    <mergeCell ref="E5:E12"/>
    <mergeCell ref="E32:E33"/>
    <mergeCell ref="D32:D33"/>
    <mergeCell ref="C32:C33"/>
    <mergeCell ref="B32:B33"/>
    <mergeCell ref="A32:A33"/>
    <mergeCell ref="A54:A58"/>
    <mergeCell ref="L54:L58"/>
    <mergeCell ref="D54:D58"/>
    <mergeCell ref="E54:E58"/>
    <mergeCell ref="E44:E48"/>
    <mergeCell ref="B49:B53"/>
    <mergeCell ref="C49:C53"/>
    <mergeCell ref="A49:A53"/>
    <mergeCell ref="L49:L53"/>
    <mergeCell ref="D49:D53"/>
    <mergeCell ref="E49:E53"/>
    <mergeCell ref="A44:A48"/>
    <mergeCell ref="B44:B48"/>
    <mergeCell ref="C44:C48"/>
    <mergeCell ref="D44:D48"/>
    <mergeCell ref="B75:B83"/>
    <mergeCell ref="C75:C83"/>
    <mergeCell ref="B84:B92"/>
    <mergeCell ref="C84:C92"/>
    <mergeCell ref="B54:B58"/>
    <mergeCell ref="C54:C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Wijzigingen processendatabase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Schipper, Branco (Amsterdam)</dc:creator>
  <cp:lastModifiedBy>Schipper, Branco (Heeswijk-Dinther)</cp:lastModifiedBy>
  <dcterms:created xsi:type="dcterms:W3CDTF">2025-02-14T11:38:27Z</dcterms:created>
  <dcterms:modified xsi:type="dcterms:W3CDTF">2025-07-14T12:27:39Z</dcterms:modified>
</cp:coreProperties>
</file>