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BCE89BB8-F89D-4E73-AF77-CB5205D06E95}" xr6:coauthVersionLast="47" xr6:coauthVersionMax="47" xr10:uidLastSave="{00000000-0000-0000-0000-000000000000}"/>
  <bookViews>
    <workbookView xWindow="-57720" yWindow="-120" windowWidth="29040" windowHeight="15720" tabRatio="917" xr2:uid="{AC4D2A5D-466F-49C9-A2D9-B456E03A99E2}"/>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21" l="1"/>
  <c r="E5" i="24"/>
  <c r="E4" i="12"/>
  <c r="H13" i="21" l="1"/>
  <c r="H12" i="21"/>
  <c r="H11" i="21"/>
  <c r="H14" i="21"/>
  <c r="H35" i="21"/>
  <c r="F35" i="21"/>
  <c r="H32" i="21"/>
  <c r="H31" i="21"/>
  <c r="H30" i="21"/>
  <c r="H29" i="21"/>
  <c r="H26" i="21"/>
  <c r="H24" i="21"/>
  <c r="H23" i="21"/>
  <c r="H15" i="21" l="1"/>
  <c r="H18" i="21"/>
  <c r="H19" i="21"/>
  <c r="H20" i="21"/>
  <c r="H17" i="21"/>
  <c r="H34" i="21"/>
  <c r="F29" i="21"/>
  <c r="F30" i="21"/>
  <c r="F23" i="21"/>
  <c r="F24" i="21"/>
  <c r="F34" i="21"/>
  <c r="F31" i="21"/>
  <c r="F25" i="21"/>
  <c r="F22" i="21"/>
  <c r="F11" i="21"/>
  <c r="F12" i="21"/>
  <c r="F13" i="21"/>
  <c r="F28" i="21"/>
  <c r="F14" i="21"/>
  <c r="H34" i="15"/>
  <c r="H33" i="15"/>
  <c r="H32" i="15"/>
  <c r="H31" i="15"/>
  <c r="H30" i="15"/>
  <c r="E37" i="15" s="1"/>
  <c r="F32" i="21" s="1"/>
  <c r="H39" i="14"/>
  <c r="H38" i="14"/>
  <c r="H37" i="14"/>
  <c r="H36" i="14"/>
  <c r="H35" i="14"/>
  <c r="E42" i="14" s="1"/>
  <c r="F26" i="21" s="1"/>
  <c r="E15" i="13"/>
  <c r="E14" i="13"/>
  <c r="E13" i="13"/>
  <c r="E12" i="13"/>
  <c r="E11" i="13"/>
  <c r="E31" i="13" s="1"/>
  <c r="F15" i="21" s="1"/>
  <c r="F59" i="12"/>
  <c r="E34" i="13" l="1"/>
  <c r="F19" i="21" s="1"/>
  <c r="E35" i="13"/>
  <c r="F20" i="21" s="1"/>
  <c r="E33" i="13"/>
  <c r="F18" i="21" s="1"/>
  <c r="E16" i="13"/>
  <c r="E32" i="13"/>
  <c r="F17" i="21" s="1"/>
  <c r="E36" i="13" l="1"/>
</calcChain>
</file>

<file path=xl/sharedStrings.xml><?xml version="1.0" encoding="utf-8"?>
<sst xmlns="http://schemas.openxmlformats.org/spreadsheetml/2006/main" count="523" uniqueCount="303">
  <si>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</si>
  <si>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</si>
  <si>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</si>
  <si>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</si>
  <si>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</si>
  <si>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</si>
  <si>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</si>
  <si>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</si>
  <si>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</si>
  <si>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</si>
  <si>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</si>
  <si>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</si>
  <si>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</si>
  <si>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</si>
  <si>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</si>
  <si>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</si>
  <si>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</si>
  <si>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</si>
  <si>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</si>
  <si>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</si>
  <si>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</si>
  <si>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</si>
  <si>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</si>
  <si>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</si>
  <si>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</si>
  <si>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</si>
  <si>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</si>
  <si>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</si>
  <si>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</si>
  <si>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</si>
  <si>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</si>
  <si>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</si>
  <si>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</si>
  <si>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</si>
  <si>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</si>
  <si>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</si>
  <si>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</si>
  <si>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</si>
  <si>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</si>
  <si>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</si>
  <si>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</si>
  <si>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</si>
  <si>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</si>
  <si>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</si>
  <si>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</si>
  <si>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</si>
  <si>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</si>
  <si>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</si>
  <si>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</si>
  <si>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</si>
  <si>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</si>
  <si>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</si>
  <si>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</si>
  <si>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</si>
  <si>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</si>
  <si>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</si>
  <si>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</si>
  <si>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</si>
  <si>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</si>
  <si>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</si>
  <si>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</si>
  <si>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</si>
  <si>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</si>
  <si>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</si>
  <si>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</si>
  <si>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</si>
  <si>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</si>
  <si>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</si>
  <si>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</si>
  <si>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</si>
  <si>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</si>
  <si>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</si>
  <si>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</si>
  <si>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</si>
  <si>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</si>
  <si>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</si>
  <si>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</si>
  <si>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</si>
  <si>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</si>
  <si>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</si>
  <si>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</si>
  <si>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</si>
  <si>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</si>
  <si>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</si>
  <si>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</si>
  <si>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</si>
  <si>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</si>
  <si>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</si>
  <si>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</si>
  <si>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</si>
  <si>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</si>
  <si>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</si>
  <si>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</si>
  <si>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</si>
  <si>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</si>
  <si>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</si>
  <si>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</si>
  <si>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</si>
  <si>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</si>
  <si>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</si>
  <si>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</si>
  <si>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</si>
  <si>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</si>
  <si>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</si>
  <si>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</si>
  <si>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</si>
  <si>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</si>
  <si>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</si>
  <si>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</si>
  <si>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</si>
  <si>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</si>
  <si>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</si>
  <si>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</si>
  <si>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</si>
  <si>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</si>
  <si>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</si>
  <si>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</si>
  <si>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</si>
  <si>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</si>
  <si>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</si>
  <si>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</si>
  <si>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</si>
  <si>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</si>
  <si>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</si>
  <si>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</si>
  <si>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</si>
  <si>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</si>
  <si>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</si>
  <si>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</si>
  <si>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</si>
  <si>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</si>
  <si>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</si>
  <si>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</si>
  <si>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</si>
  <si>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</si>
  <si>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</si>
  <si>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</si>
  <si>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</si>
  <si>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</si>
  <si>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</si>
  <si>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</si>
  <si>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</si>
  <si>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</si>
  <si>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</si>
  <si>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</si>
  <si>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</si>
  <si>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</si>
  <si>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</si>
  <si>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</si>
  <si>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</si>
  <si>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</si>
  <si>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</si>
  <si>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</si>
  <si>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</si>
  <si>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</si>
  <si>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</si>
  <si>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</si>
  <si>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</si>
  <si>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</si>
  <si>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</si>
  <si>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</si>
  <si>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</si>
  <si>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</si>
  <si>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</si>
  <si>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</si>
  <si>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</si>
  <si>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</si>
  <si>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</si>
  <si>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</si>
  <si>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</si>
  <si>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</si>
  <si>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</si>
  <si>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</si>
  <si>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</si>
  <si>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</si>
  <si>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</si>
  <si>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</si>
  <si>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</si>
  <si>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</si>
  <si>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</si>
  <si>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</si>
  <si>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</si>
  <si>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</si>
  <si>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</si>
  <si>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</si>
  <si>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</si>
  <si>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</si>
  <si>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</si>
  <si>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</si>
  <si>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</si>
  <si>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</si>
  <si>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</si>
  <si>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</si>
  <si>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</si>
  <si>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</si>
  <si>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</si>
  <si>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</si>
  <si>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</si>
  <si>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</si>
  <si>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</si>
  <si>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</si>
  <si>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</si>
  <si>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</si>
  <si>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</si>
  <si>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</si>
  <si>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</si>
  <si>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</si>
  <si>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</si>
  <si>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</si>
  <si>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</si>
  <si>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</si>
  <si>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</si>
  <si>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</si>
  <si>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</si>
  <si>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</si>
  <si>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</si>
  <si>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</si>
  <si>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</si>
  <si>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</si>
  <si>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</si>
  <si>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</si>
  <si>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</si>
  <si>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</si>
  <si>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</si>
  <si>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</si>
  <si>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</si>
  <si>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</si>
  <si>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</si>
  <si>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</si>
  <si>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</si>
  <si>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</si>
  <si>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</si>
  <si>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</si>
  <si>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</si>
  <si>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</si>
  <si>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</si>
  <si>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</si>
  <si>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</si>
  <si>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</si>
  <si>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</si>
  <si>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</si>
  <si>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</si>
  <si>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</si>
  <si>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</si>
  <si>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</si>
  <si>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</si>
  <si>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</si>
  <si>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</si>
  <si>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</si>
  <si>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</si>
  <si>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</si>
  <si>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</si>
  <si>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</si>
  <si>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</si>
  <si>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</si>
  <si>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</si>
  <si>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</si>
  <si>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Koper</t>
  </si>
  <si>
    <t>Koper wordt toegepast voor drinkwater- en cv-leidingen en plaatwerk vanwege corrosiebestendigheid, verwerkbaarheid en microbiologische veiligheid. De primaire grondstof is primair koper met exact hetzelfde doel.
Leidingmateriaal valt onder NEN-EN 1057 (koperen buizen voor water) en plaatmateriaal onder NEN-EN 1652 (koper en koperlegeringen – platen/banden).</t>
  </si>
  <si>
    <t xml:space="preserve">Ja, waarde van koper is dusdanig groot dat er geregels sprake is van koper diefstal. </t>
  </si>
  <si>
    <t>Recycled koper kan worden opgewerkt tot raffinade-koper ≥99,9% (klasse Cu-ETP) en voldoet dan volledig aan EN 1057/EN 1652. Verwerkers leveren CE + DoP bij nieuw gewalste producten uit secundair koper.</t>
  </si>
  <si>
    <t>Verwerking van vrijgekomen koper schroot als metaalafval valt onder Bal hoofdstuk 4.119 (recycling metalen). Er is geen extra erkenningsplicht buiten standaard milieuvergunning en acceptatievoorwaarden. Aannemelijk dat de secundaire grondstof aan de nederlandse kaders/wet- en regelgeving voldoet</t>
  </si>
  <si>
    <t>Metaalschrootbedrijven + kopersmelters (minimaal &gt;10 actief in NL/BE).
Bronnen: Metaal Recycling Federatie (MRF) ledenlijst • 2024.</t>
  </si>
  <si>
    <t>Koperscrap prijs ligt tussen de €7,30 en €7,40 per kg
Bron: https://www.kh-metals.nl/nl/schrootprijzen/</t>
  </si>
  <si>
    <t>Koperrecycling is internationale bulkmarkt met stabiele opname (&gt;35% wereldproductie uit recyclaat).
Bron: ICSG Statistical Yearbook • 2023.</t>
  </si>
  <si>
    <t>Er wordt jaarlijks ca 120 kton koper verzameld, waarvan het grootste deel wordt geexporteerd voor de verwerking. Hoge percentages secundair materiaal geen belemmering voor product, zuivere opwerking wel noodzakelijk afhankelijk van toepassing.</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</si>
  <si>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</si>
  <si>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</si>
  <si>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</si>
  <si>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</si>
  <si>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0307-avC&amp;Verbranden koperschroot (o.b.v. Scrap copper {RoW}| treatment of, municipal incineration | Cut-off, U)</t>
  </si>
  <si>
    <t>Standaard verbrandingsprofiel voor koper.</t>
  </si>
  <si>
    <t>Profiel voor verbranding</t>
  </si>
  <si>
    <t>fossiel</t>
  </si>
  <si>
    <t>0248-sto&amp;Stort koper, lood, verzinkt staal, zink (o.b.v. Scrap tin sheet {CH}| treatment of, sanitary landfill | Cut-off, U, bij gebrek aan passender proces)</t>
  </si>
  <si>
    <t>Standaard stortprofiel voor koper.</t>
  </si>
  <si>
    <t>Koper wordt gezien de relatief hoge waarde vrijwel volledig gerecycled</t>
  </si>
  <si>
    <t>B&amp;U</t>
  </si>
  <si>
    <t>Communicatie Renewi &amp; Helpdesk afvalpunt (RWS)</t>
  </si>
  <si>
    <t>0315-reC&amp;Sorteren en persen oud ijzer (o.b.v. Iron scrap, sorted, pressed {RER}| sorting and pressing of iron scrap | Cut-off, U)</t>
  </si>
  <si>
    <t>Het einde afvalpunt wordt bereikt nadat het koper is gesorteerd. Voor behoud van kwaliteit van het koper, is juist sortering cruciaal ivm legeringen.</t>
  </si>
  <si>
    <t>Koper schroot moet uitsluitend koper of koperlegeringen bevatten. Het materiaal moet gescheiden ingezameld zijn van gevaarlijke afvalstromen. Het koperschroot moet voldoen aan EN12861. Onder deze voorwaarden verliest koperschroot de einde afval status bij overdracht naar een partij mét een conformiteitsverklaring. Bron: Commission Regulation (EU) No 715/2013 van 25 juli 2013.
In de praktijk betekend dit dat het einde afvalpunt na inzamelen en sorteren (en overdracht naar recyclende partij) het punt einde afval heeft bereikt.</t>
  </si>
  <si>
    <t>Copper, cathode {RER}| treatment of copper scrap by electrolytic refining | Cut-off, U</t>
  </si>
  <si>
    <t>Er wordt primair koper uitgespaard in het module D proces. Het geselecteerde proces geeft de impacts om van koperschroot weer bruikbaar koper (koper kathodes) te maken.</t>
  </si>
  <si>
    <t>0277-reD&amp;Module D, koper, per kg NETTO geleverd schroot (vermeden: Grondstoffen equivalent globale marktmix koper)</t>
  </si>
  <si>
    <t>1.1</t>
  </si>
  <si>
    <t>Na benoemde opwerk stap hebben we te maken met zuiver koper en kunnen primaire koper kathodes worden uitgespaard. Het huidige proces maakt een verdeling van primaire equivalenten a.d.h.v. de verdeling van primaire bronnen in Copper, cathode {GLO}| market for | Cut-off, U</t>
  </si>
  <si>
    <t>Kwaliteit</t>
  </si>
  <si>
    <t>Na opwerkstap (na EoW-punt) heeft gerecycled koper dezelfde kwaliteit als primair materiaal</t>
  </si>
  <si>
    <t>Geen sprake van hergebruik</t>
  </si>
  <si>
    <t>Koper, gemengd</t>
  </si>
  <si>
    <t>elektriciteitsleidingen</t>
  </si>
  <si>
    <t>Kabels worden geschredderd en gescheiden. Bij het mechanische scheidingsproces komt een klein deel van het koper in de afzuiging bij het kunststof terecht. Dit kunststof wordt verbrand of gerecycled (laagwaardig/bermpaaltjes). Aanname is dat het koper verloren gaat naar verbranding.</t>
  </si>
  <si>
    <t>Communicatie Renewi</t>
  </si>
  <si>
    <t>efficiëntieverlies verbranding naar stort</t>
  </si>
  <si>
    <t>Ecoinvent</t>
  </si>
  <si>
    <t>In Nederland is er een stortverbod voor metalen. Desondanks aangenomen dat er een klein verlies plaatsvindt.</t>
  </si>
  <si>
    <t>Sectorplan 12 Metalen</t>
  </si>
  <si>
    <t>Hergebruik, nvt in dit scenario</t>
  </si>
  <si>
    <t>Bij materialen met een afvalstatus</t>
  </si>
  <si>
    <t>Metalen hebben geen LHV.</t>
  </si>
  <si>
    <t>NMD proces</t>
  </si>
  <si>
    <t>Er vindt geen hergebruik plaats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</si>
</sst>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3" fillId="30" borderId="1" xfId="12" applyFill="1">
      <protection locked="0"/>
    </xf>
    <xf numFmtId="0" fontId="3" fillId="18" borderId="1" xfId="54"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3" fillId="16" borderId="1" xfId="12" applyAlignment="1">
      <alignment horizontal="left"/>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99282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showGridLines="0" tabSelected="1" zoomScale="160" zoomScaleNormal="160" workbookViewId="0">
      <selection activeCell="H26" sqref="H2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7.66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4">
        <v>42</v>
      </c>
      <c r="G8" s="3" t="s">
        <v>5</v>
      </c>
      <c r="H8" s="2" t="s">
        <v>11</v>
      </c>
      <c r="I8" s="3"/>
    </row>
    <row r="9" spans="2:25" ht="10.5" thickTop="1">
      <c r="D9" s="3"/>
      <c r="E9" s="3" t="s">
        <v>12</v>
      </c>
      <c r="F9" s="2" t="s">
        <v>290</v>
      </c>
      <c r="G9" s="3" t="s">
        <v>5</v>
      </c>
      <c r="H9" s="2" t="s">
        <v>11</v>
      </c>
      <c r="I9" s="3"/>
    </row>
    <row r="10" spans="2:25">
      <c r="D10" s="3"/>
      <c r="E10" s="3" t="s">
        <v>13</v>
      </c>
      <c r="F10" s="2" t="s">
        <v>291</v>
      </c>
      <c r="G10" s="3" t="s">
        <v>5</v>
      </c>
      <c r="H10" s="2" t="s">
        <v>11</v>
      </c>
      <c r="I10" s="3"/>
    </row>
    <row r="11" spans="2:25">
      <c r="D11" s="3"/>
      <c r="E11" s="3" t="s">
        <v>14</v>
      </c>
      <c r="F11" s="70" t="str">
        <f>'SP 1 Verdeling EOL'!G47</f>
        <v>B&amp;U</v>
      </c>
      <c r="G11" s="3" t="s">
        <v>5</v>
      </c>
      <c r="H11" s="70" t="str">
        <f>'SP 1 Verdeling EOL'!H47</f>
        <v/>
      </c>
      <c r="I11" s="3" t="s">
        <v>15</v>
      </c>
    </row>
    <row r="12" spans="2:25">
      <c r="E12" s="3" t="s">
        <v>16</v>
      </c>
      <c r="F12" s="70">
        <f>'SP 1 Verdeling EOL'!G48</f>
        <v>0</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v>
      </c>
      <c r="G14" s="3" t="s">
        <v>19</v>
      </c>
      <c r="H14" s="70">
        <f>'SP 1 Verdeling EOL'!H53</f>
        <v>0</v>
      </c>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2">
        <f>'SP 2 EOL efficientie '!E32</f>
        <v>0</v>
      </c>
      <c r="G17" s="3" t="s">
        <v>19</v>
      </c>
      <c r="H17" s="70">
        <f>'SP 1 Verdeling EOL'!H55</f>
        <v>0</v>
      </c>
      <c r="I17" s="9" t="s">
        <v>24</v>
      </c>
    </row>
    <row r="18" spans="4:9" ht="10.5" thickTop="1">
      <c r="D18" s="3"/>
      <c r="E18" s="3" t="s">
        <v>26</v>
      </c>
      <c r="F18" s="72">
        <f>'SP 2 EOL efficientie '!E33</f>
        <v>0.98</v>
      </c>
      <c r="G18" s="3" t="s">
        <v>19</v>
      </c>
      <c r="H18" s="70" t="str">
        <f>'SP 1 Verdeling EOL'!H56</f>
        <v>Communicatie Renewi &amp; Helpdesk afvalpunt (RWS)</v>
      </c>
      <c r="I18" s="9" t="s">
        <v>24</v>
      </c>
    </row>
    <row r="19" spans="4:9">
      <c r="D19" s="3"/>
      <c r="E19" s="3" t="s">
        <v>25</v>
      </c>
      <c r="F19" s="72">
        <f>'SP 2 EOL efficientie '!E34</f>
        <v>0.01</v>
      </c>
      <c r="G19" s="3" t="s">
        <v>19</v>
      </c>
      <c r="H19" s="70">
        <f>'SP 1 Verdeling EOL'!H57</f>
        <v>0</v>
      </c>
      <c r="I19" s="9" t="s">
        <v>24</v>
      </c>
    </row>
    <row r="20" spans="4:9">
      <c r="D20" s="3"/>
      <c r="E20" s="3" t="s">
        <v>23</v>
      </c>
      <c r="F20" s="72">
        <f>'SP 2 EOL efficientie '!E35</f>
        <v>0.01</v>
      </c>
      <c r="G20" s="3" t="s">
        <v>19</v>
      </c>
      <c r="H20" s="70">
        <f>'SP 1 Verdeling EOL'!H58</f>
        <v>0</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7" t="str">
        <f>'SP 3 hergebruik'!F7</f>
        <v>Er vindt geen hergebruik plaats in dit scenario.</v>
      </c>
      <c r="I23" s="9" t="s">
        <v>33</v>
      </c>
    </row>
    <row r="24" spans="4:9">
      <c r="D24" s="3"/>
      <c r="E24" s="3" t="s">
        <v>34</v>
      </c>
      <c r="F24" s="70" t="str">
        <f>'SP 3 hergebruik'!E8</f>
        <v>nvt</v>
      </c>
      <c r="G24" s="3" t="s">
        <v>32</v>
      </c>
      <c r="H24" s="77"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78"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Koper schroot moet uitsluitend koper of koperlegeringen bevatten. Het materiaal moet gescheiden ingezameld zijn van gevaarlijke afvalstromen. Het koperschroot moet voldoen aan EN12861. Onder deze voorwaarden verliest koperschroot de einde afval status bij overdracht naar een partij mét een conformiteitsverklaring. Bron: Commission Regulation (EU) No 715/2013 van 25 juli 2013.
In de praktijk betekend dit dat het einde afvalpunt na inzamelen en sorteren (en overdracht naar recyclende partij) het punt einde afval heeft bereikt.</v>
      </c>
      <c r="G28" s="3" t="s">
        <v>38</v>
      </c>
      <c r="H28" s="72"/>
      <c r="I28" s="9" t="s">
        <v>30</v>
      </c>
    </row>
    <row r="29" spans="4:9" ht="10.5" thickTop="1">
      <c r="D29" s="3"/>
      <c r="E29" s="3" t="s">
        <v>39</v>
      </c>
      <c r="F29" s="70" t="str">
        <f>'SP 4 recycling'!E7</f>
        <v>0315-reC&amp;Sorteren en persen oud ijzer (o.b.v. Iron scrap, sorted, pressed {RER}| sorting and pressing of iron scrap | Cut-off, U)</v>
      </c>
      <c r="G29" s="3" t="s">
        <v>32</v>
      </c>
      <c r="H29" s="72" t="str">
        <f>'SP 4 recycling'!F7</f>
        <v>Het einde afvalpunt wordt bereikt nadat het koper is gesorteerd. Voor behoud van kwaliteit van het koper, is juist sortering cruciaal ivm legeringen.</v>
      </c>
      <c r="I29" s="9" t="s">
        <v>40</v>
      </c>
    </row>
    <row r="30" spans="4:9">
      <c r="D30" s="3"/>
      <c r="E30" s="3" t="s">
        <v>41</v>
      </c>
      <c r="F30" s="70" t="str">
        <f>'SP 4 recycling'!E8</f>
        <v>Copper, cathode {RER}| treatment of copper scrap by electrolytic refining | Cut-off, U</v>
      </c>
      <c r="G30" s="3" t="s">
        <v>32</v>
      </c>
      <c r="H30" s="72" t="str">
        <f>'SP 4 recycling'!F8</f>
        <v>Er wordt primair koper uitgespaard in het module D proces. Het geselecteerde proces geeft de impacts om van koperschroot weer bruikbaar koper (koper kathodes) te maken.</v>
      </c>
      <c r="I30" s="9" t="s">
        <v>40</v>
      </c>
    </row>
    <row r="31" spans="4:9">
      <c r="D31" s="3"/>
      <c r="E31" s="3" t="s">
        <v>42</v>
      </c>
      <c r="F31" s="70" t="str">
        <f>'SP 4 recycling'!D18</f>
        <v>0277-reD&amp;Module D, koper, per kg NETTO geleverd schroot (vermeden: Grondstoffen equivalent globale marktmix koper)</v>
      </c>
      <c r="G31" s="3" t="s">
        <v>32</v>
      </c>
      <c r="H31" s="78" t="str">
        <f>'SP 4 recycling'!F18</f>
        <v>Na benoemde opwerk stap hebben we te maken met zuiver koper en kunnen primaire koper kathodes worden uitgespaard. Het huidige proces maakt een verdeling van primaire equivalenten a.d.h.v. de verdeling van primaire bronnen in Copper, cathode {GLO}| market for | Cut-off, U</v>
      </c>
      <c r="I31" s="9" t="s">
        <v>40</v>
      </c>
    </row>
    <row r="32" spans="4:9">
      <c r="D32" s="3"/>
      <c r="E32" s="3" t="s">
        <v>43</v>
      </c>
      <c r="F32" s="72">
        <f>'SP 4 recycling'!E37</f>
        <v>1</v>
      </c>
      <c r="G32" s="3" t="s">
        <v>19</v>
      </c>
      <c r="H32" s="78" t="str">
        <f>'SP 4 recycling'!F18</f>
        <v>Na benoemde opwerk stap hebben we te maken met zuiver koper en kunnen primaire koper kathodes worden uitgespaard. Het huidige proces maakt een verdeling van primaire equivalenten a.d.h.v. de verdeling van primaire bronnen in Copper, cathode {GLO}| market for | Cut-off, U</v>
      </c>
      <c r="I32" s="9" t="s">
        <v>40</v>
      </c>
    </row>
    <row r="33" spans="4:9">
      <c r="D33" s="3"/>
      <c r="E33" s="3"/>
      <c r="F33" s="3"/>
      <c r="G33" s="3"/>
      <c r="H33" s="3"/>
      <c r="I33" s="3"/>
    </row>
    <row r="34" spans="4:9" ht="11" thickBot="1">
      <c r="D34" s="5" t="s">
        <v>44</v>
      </c>
      <c r="E34" s="3" t="s">
        <v>45</v>
      </c>
      <c r="F34" s="75">
        <f>'SP 5 AVI'!E15</f>
        <v>0</v>
      </c>
      <c r="G34" s="3" t="s">
        <v>46</v>
      </c>
      <c r="H34" s="76" t="str">
        <f>'SP 5 AVI'!$F$15</f>
        <v>Metalen hebben geen LHV.</v>
      </c>
      <c r="I34" s="9" t="s">
        <v>47</v>
      </c>
    </row>
    <row r="35" spans="4:9" ht="10.5" thickTop="1">
      <c r="D35" s="3"/>
      <c r="E35" s="3" t="s">
        <v>272</v>
      </c>
      <c r="F35" s="80" t="str">
        <f>'SP 5 AVI'!E18</f>
        <v>0307-avC&amp;Verbranden koperschroot (o.b.v. Scrap copper {RoW}| treatment of, municipal incineration | Cut-off, U)</v>
      </c>
      <c r="G35" s="81" t="s">
        <v>32</v>
      </c>
      <c r="H35" s="82" t="str">
        <f>'SP 5 AVI'!$F$18</f>
        <v>Standaard verbrandingsprofiel voor koper.</v>
      </c>
      <c r="I35" s="83"/>
    </row>
    <row r="36" spans="4:9">
      <c r="D36" s="3"/>
      <c r="E36" s="3" t="s">
        <v>48</v>
      </c>
      <c r="F36" s="2" t="s">
        <v>273</v>
      </c>
      <c r="G36" s="3"/>
      <c r="H36" s="2" t="s">
        <v>11</v>
      </c>
      <c r="I36" s="3" t="s">
        <v>49</v>
      </c>
    </row>
    <row r="37" spans="4:9">
      <c r="D37" s="3"/>
      <c r="E37" s="3"/>
      <c r="F37" s="3"/>
      <c r="G37" s="3"/>
      <c r="H37" s="3"/>
      <c r="I37" s="3"/>
    </row>
    <row r="38" spans="4:9" ht="11" thickBot="1">
      <c r="D38" s="5" t="s">
        <v>50</v>
      </c>
      <c r="E38" s="3" t="s">
        <v>51</v>
      </c>
      <c r="F38" s="2" t="s">
        <v>274</v>
      </c>
      <c r="G38" s="3" t="s">
        <v>32</v>
      </c>
      <c r="H38" s="2" t="s">
        <v>275</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showGridLines="0" workbookViewId="0">
      <selection activeCell="E7" sqref="E7"/>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Koper, gemengd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298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8" t="s">
        <v>65</v>
      </c>
      <c r="F79" s="88"/>
      <c r="G79" s="88"/>
      <c r="H79" s="88"/>
      <c r="I79" s="88"/>
      <c r="J79" s="88"/>
      <c r="K79" s="88"/>
      <c r="L79" s="88"/>
      <c r="M79" s="88"/>
    </row>
    <row r="80" spans="4:13" ht="75" customHeight="1">
      <c r="D80" s="14"/>
      <c r="E80" s="74" t="s">
        <v>94</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workbookViewId="0">
      <selection activeCell="E10" sqref="E10"/>
    </sheetView>
  </sheetViews>
  <sheetFormatPr defaultRowHeight="10"/>
  <cols>
    <col min="1" max="3" width="4.109375" customWidth="1"/>
    <col min="4" max="4" width="14.6640625" bestFit="1" customWidth="1"/>
    <col min="5" max="5" width="50.6640625"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290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299</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t="s">
        <v>258</v>
      </c>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t="s">
        <v>259</v>
      </c>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t="s">
        <v>260</v>
      </c>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t="s">
        <v>261</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t="s">
        <v>262</v>
      </c>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t="s">
        <v>263</v>
      </c>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t="s">
        <v>264</v>
      </c>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t="s">
        <v>265</v>
      </c>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8" t="s">
        <v>65</v>
      </c>
      <c r="F79" s="88"/>
      <c r="G79" s="88"/>
      <c r="H79" s="88"/>
      <c r="I79" s="88"/>
      <c r="J79" s="88"/>
      <c r="K79" s="88"/>
      <c r="L79" s="88"/>
      <c r="M79" s="88"/>
    </row>
    <row r="80" spans="4:13" ht="135" customHeight="1">
      <c r="D80" s="14"/>
      <c r="E80" s="74" t="s">
        <v>281</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showGridLines="0" zoomScaleNormal="100" workbookViewId="0">
      <selection activeCell="E5" sqref="E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Koper, gemengd</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7" t="s">
        <v>125</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129</v>
      </c>
      <c r="E37" s="8" t="s">
        <v>130</v>
      </c>
    </row>
    <row r="38" spans="4:11" ht="10" customHeight="1">
      <c r="E38" s="87" t="s">
        <v>131</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132</v>
      </c>
    </row>
    <row r="44" spans="4:11" ht="15">
      <c r="D44" s="42" t="s">
        <v>133</v>
      </c>
      <c r="E44" s="42" t="s">
        <v>134</v>
      </c>
      <c r="F44" s="42"/>
      <c r="G44" s="42"/>
      <c r="H44" s="42"/>
    </row>
    <row r="45" spans="4:11" ht="15">
      <c r="D45" s="42"/>
      <c r="E45" t="s">
        <v>135</v>
      </c>
      <c r="F45" s="42"/>
      <c r="G45" s="42"/>
      <c r="H45" s="42"/>
    </row>
    <row r="46" spans="4:11" ht="11" thickBot="1">
      <c r="E46" s="96" t="s">
        <v>136</v>
      </c>
      <c r="F46" s="97"/>
      <c r="G46" s="31" t="s">
        <v>137</v>
      </c>
      <c r="H46" s="31" t="s">
        <v>8</v>
      </c>
    </row>
    <row r="47" spans="4:11" ht="10.5" thickTop="1">
      <c r="E47" s="98" t="s">
        <v>138</v>
      </c>
      <c r="F47" s="99"/>
      <c r="G47" s="73" t="s">
        <v>277</v>
      </c>
      <c r="H47" s="73" t="s">
        <v>95</v>
      </c>
    </row>
    <row r="48" spans="4:11">
      <c r="E48" s="93" t="s">
        <v>16</v>
      </c>
      <c r="F48" s="94"/>
      <c r="G48" s="73"/>
      <c r="H48" s="73" t="s">
        <v>95</v>
      </c>
    </row>
    <row r="49" spans="5:8">
      <c r="E49" s="93" t="s">
        <v>17</v>
      </c>
      <c r="F49" s="94"/>
      <c r="G49" s="73" t="s">
        <v>95</v>
      </c>
      <c r="H49" s="73" t="s">
        <v>95</v>
      </c>
    </row>
    <row r="51" spans="5:8">
      <c r="E51" t="s">
        <v>139</v>
      </c>
    </row>
    <row r="52" spans="5:8" ht="11" thickBot="1">
      <c r="E52" s="31" t="s">
        <v>104</v>
      </c>
      <c r="F52" s="31" t="s">
        <v>140</v>
      </c>
      <c r="G52" s="31" t="s">
        <v>8</v>
      </c>
      <c r="H52" s="31" t="s">
        <v>141</v>
      </c>
    </row>
    <row r="53" spans="5:8" ht="10.5" thickTop="1">
      <c r="E53" s="38" t="s">
        <v>106</v>
      </c>
      <c r="F53" s="43"/>
      <c r="G53" s="24"/>
      <c r="H53" s="24"/>
    </row>
    <row r="54" spans="5:8">
      <c r="E54" s="38" t="s">
        <v>110</v>
      </c>
      <c r="F54" s="43">
        <v>0</v>
      </c>
      <c r="G54" s="24"/>
      <c r="H54" s="24"/>
    </row>
    <row r="55" spans="5:8">
      <c r="E55" s="38" t="s">
        <v>28</v>
      </c>
      <c r="F55" s="43">
        <v>0</v>
      </c>
      <c r="G55" s="24"/>
      <c r="H55" s="24"/>
    </row>
    <row r="56" spans="5:8">
      <c r="E56" s="38" t="s">
        <v>117</v>
      </c>
      <c r="F56" s="43">
        <v>1</v>
      </c>
      <c r="G56" s="24" t="s">
        <v>276</v>
      </c>
      <c r="H56" s="24" t="s">
        <v>278</v>
      </c>
    </row>
    <row r="57" spans="5:8">
      <c r="E57" s="38" t="s">
        <v>142</v>
      </c>
      <c r="F57" s="43">
        <v>0</v>
      </c>
      <c r="G57" s="24"/>
      <c r="H57" s="24"/>
    </row>
    <row r="58" spans="5:8">
      <c r="E58" s="38" t="s">
        <v>1</v>
      </c>
      <c r="F58" s="43">
        <v>0</v>
      </c>
      <c r="G58" s="24"/>
      <c r="H58" s="24"/>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zoomScale="130" zoomScaleNormal="130" workbookViewId="0">
      <selection activeCell="G37" sqref="G37"/>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0" t="s">
        <v>147</v>
      </c>
      <c r="E7" s="100"/>
      <c r="F7" s="100"/>
    </row>
    <row r="8" spans="2:18">
      <c r="C8" s="47"/>
      <c r="D8" s="100"/>
      <c r="E8" s="100"/>
      <c r="F8" s="100"/>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1</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1" t="s">
        <v>160</v>
      </c>
      <c r="E18" s="101"/>
      <c r="F18" s="101"/>
      <c r="J18" s="101"/>
      <c r="K18" s="101"/>
      <c r="L18" s="101"/>
    </row>
    <row r="19" spans="1:12" ht="36" customHeight="1">
      <c r="D19" s="101"/>
      <c r="E19" s="101"/>
      <c r="F19" s="101"/>
      <c r="J19" s="101"/>
      <c r="K19" s="101"/>
      <c r="L19" s="101"/>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289</v>
      </c>
      <c r="G22" s="55"/>
      <c r="J22" s="38" t="s">
        <v>165</v>
      </c>
      <c r="K22" s="55">
        <v>0.04</v>
      </c>
      <c r="L22" s="55" t="s">
        <v>166</v>
      </c>
    </row>
    <row r="23" spans="1:12" ht="10.5" customHeight="1">
      <c r="D23" s="38" t="s">
        <v>167</v>
      </c>
      <c r="E23" s="55">
        <v>0</v>
      </c>
      <c r="F23" s="55" t="s">
        <v>289</v>
      </c>
      <c r="G23" s="55"/>
      <c r="J23" s="38" t="s">
        <v>167</v>
      </c>
      <c r="K23" s="55">
        <v>0</v>
      </c>
      <c r="L23" s="55" t="s">
        <v>168</v>
      </c>
    </row>
    <row r="24" spans="1:12">
      <c r="D24" s="38" t="s">
        <v>169</v>
      </c>
      <c r="E24" s="55">
        <v>0</v>
      </c>
      <c r="F24" s="55" t="s">
        <v>289</v>
      </c>
      <c r="G24" s="55"/>
      <c r="J24" s="38" t="s">
        <v>169</v>
      </c>
      <c r="K24" s="55">
        <v>0.01</v>
      </c>
      <c r="L24" s="55" t="s">
        <v>170</v>
      </c>
    </row>
    <row r="25" spans="1:12">
      <c r="D25" s="38" t="s">
        <v>171</v>
      </c>
      <c r="E25" s="55">
        <v>0.01</v>
      </c>
      <c r="F25" s="55" t="s">
        <v>292</v>
      </c>
      <c r="G25" s="55" t="s">
        <v>293</v>
      </c>
      <c r="J25" s="38" t="s">
        <v>171</v>
      </c>
      <c r="K25" s="55">
        <v>0</v>
      </c>
      <c r="L25" s="55" t="s">
        <v>168</v>
      </c>
    </row>
    <row r="26" spans="1:12">
      <c r="D26" s="38" t="s">
        <v>172</v>
      </c>
      <c r="E26" s="55">
        <v>0.01</v>
      </c>
      <c r="F26" s="85" t="s">
        <v>296</v>
      </c>
      <c r="G26" s="55" t="s">
        <v>297</v>
      </c>
      <c r="J26" s="38" t="s">
        <v>172</v>
      </c>
      <c r="K26" s="55">
        <v>0.01</v>
      </c>
      <c r="L26" s="55" t="s">
        <v>173</v>
      </c>
    </row>
    <row r="27" spans="1:12" ht="10" customHeight="1">
      <c r="A27" t="s">
        <v>174</v>
      </c>
      <c r="D27" s="38" t="s">
        <v>294</v>
      </c>
      <c r="E27" s="55">
        <v>0</v>
      </c>
      <c r="F27" s="55" t="s">
        <v>266</v>
      </c>
      <c r="G27" s="55" t="s">
        <v>295</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0.98</v>
      </c>
      <c r="F33" s="56" t="s">
        <v>185</v>
      </c>
      <c r="J33" s="38" t="s">
        <v>184</v>
      </c>
      <c r="K33" s="51">
        <v>0.49519999999999997</v>
      </c>
      <c r="L33" s="56" t="s">
        <v>185</v>
      </c>
    </row>
    <row r="34" spans="4:12" ht="60">
      <c r="D34" s="38" t="s">
        <v>186</v>
      </c>
      <c r="E34" s="51">
        <f>E14*(1-E27)+E12*E23+E13*E25+E12*E22*E25-E12*E22*E25*E27-E13*E25*E27</f>
        <v>0.01</v>
      </c>
      <c r="F34" s="56" t="s">
        <v>187</v>
      </c>
      <c r="J34" s="38" t="s">
        <v>186</v>
      </c>
      <c r="K34" s="51">
        <v>0</v>
      </c>
      <c r="L34" s="56" t="s">
        <v>187</v>
      </c>
    </row>
    <row r="35" spans="4:12" ht="60">
      <c r="D35" s="38" t="s">
        <v>188</v>
      </c>
      <c r="E35" s="51">
        <f>E15+E12*E24+E13*E26+E14*E27+E12*E22*E25*E27+E13*E25*E27</f>
        <v>0.01</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showGridLines="0" topLeftCell="F8" zoomScale="115" zoomScaleNormal="115"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73" t="s">
        <v>11</v>
      </c>
      <c r="F7" s="73" t="s">
        <v>302</v>
      </c>
      <c r="G7" s="24"/>
      <c r="H7" s="24"/>
    </row>
    <row r="8" spans="2:20" ht="30.5">
      <c r="D8" s="71" t="s">
        <v>196</v>
      </c>
      <c r="E8" s="73" t="s">
        <v>11</v>
      </c>
      <c r="F8" s="73" t="s">
        <v>302</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73" t="s">
        <v>11</v>
      </c>
      <c r="E18" s="73" t="s">
        <v>11</v>
      </c>
      <c r="F18" s="73" t="s">
        <v>302</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7" t="s">
        <v>212</v>
      </c>
      <c r="E26" s="95"/>
      <c r="F26" s="95"/>
      <c r="G26" s="62"/>
    </row>
    <row r="27" spans="2:8" ht="30" customHeight="1">
      <c r="C27" s="58"/>
      <c r="D27" s="87" t="s">
        <v>213</v>
      </c>
      <c r="E27" s="87"/>
      <c r="F27" s="87"/>
      <c r="G27" s="60"/>
    </row>
    <row r="28" spans="2:8" ht="106" customHeight="1">
      <c r="C28" s="58" t="s">
        <v>214</v>
      </c>
      <c r="D28" s="87" t="s">
        <v>215</v>
      </c>
      <c r="E28" s="87"/>
      <c r="F28" s="87"/>
      <c r="G28" s="60"/>
    </row>
    <row r="29" spans="2:8" ht="50.15" customHeight="1">
      <c r="C29" s="58" t="s">
        <v>216</v>
      </c>
      <c r="D29" s="87" t="s">
        <v>217</v>
      </c>
      <c r="E29" s="87"/>
      <c r="F29" s="87"/>
      <c r="G29" s="60"/>
    </row>
    <row r="30" spans="2:8" ht="50.15" customHeight="1">
      <c r="C30" s="58" t="s">
        <v>218</v>
      </c>
      <c r="D30" s="87" t="s">
        <v>219</v>
      </c>
      <c r="E30" s="87"/>
      <c r="F30" s="87"/>
      <c r="G30" s="60"/>
    </row>
    <row r="31" spans="2:8" ht="10.5">
      <c r="C31" s="58" t="s">
        <v>220</v>
      </c>
      <c r="D31" s="87" t="s">
        <v>221</v>
      </c>
      <c r="E31" s="87"/>
      <c r="F31" s="87"/>
      <c r="G31" s="60"/>
    </row>
    <row r="33" spans="3:8" ht="10.5">
      <c r="C33" s="58" t="s">
        <v>222</v>
      </c>
      <c r="D33" t="s">
        <v>223</v>
      </c>
    </row>
    <row r="34" spans="3:8" ht="11" thickBot="1">
      <c r="D34" s="31" t="s">
        <v>224</v>
      </c>
      <c r="E34" s="31" t="s">
        <v>225</v>
      </c>
      <c r="F34" s="31" t="s">
        <v>226</v>
      </c>
      <c r="G34" s="31" t="s">
        <v>227</v>
      </c>
      <c r="H34" s="31" t="s">
        <v>228</v>
      </c>
    </row>
    <row r="35" spans="3:8" ht="11" thickTop="1">
      <c r="D35" s="73" t="s">
        <v>11</v>
      </c>
      <c r="E35" s="24"/>
      <c r="F35" s="24"/>
      <c r="G35" s="24" t="s">
        <v>302</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showGridLines="0" topLeftCell="B1" zoomScaleNormal="100" workbookViewId="0">
      <selection activeCell="F32" sqref="F32"/>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31" thickTop="1">
      <c r="D7" t="s">
        <v>232</v>
      </c>
      <c r="E7" s="73" t="s">
        <v>279</v>
      </c>
      <c r="F7" s="73" t="s">
        <v>280</v>
      </c>
    </row>
    <row r="8" spans="2:22" ht="60.5">
      <c r="D8" s="71" t="s">
        <v>233</v>
      </c>
      <c r="E8" s="73" t="s">
        <v>282</v>
      </c>
      <c r="F8" s="73" t="s">
        <v>283</v>
      </c>
    </row>
    <row r="10" spans="2:22" ht="15.5" thickBot="1">
      <c r="B10" s="27"/>
      <c r="C10" s="27" t="s">
        <v>58</v>
      </c>
      <c r="D10" s="27" t="s">
        <v>234</v>
      </c>
      <c r="E10" s="27"/>
      <c r="F10" s="27"/>
      <c r="I10" s="28"/>
    </row>
    <row r="12" spans="2:22" ht="10.5">
      <c r="C12" s="58"/>
      <c r="D12" s="87" t="s">
        <v>198</v>
      </c>
      <c r="E12" s="87"/>
      <c r="F12" s="87"/>
      <c r="G12" s="59"/>
    </row>
    <row r="13" spans="2:22" ht="10.5">
      <c r="C13" s="58"/>
      <c r="D13" s="47"/>
      <c r="E13" s="47"/>
      <c r="F13" s="47"/>
      <c r="G13" s="47"/>
    </row>
    <row r="14" spans="2:22" ht="23.5" customHeight="1">
      <c r="C14" s="58" t="s">
        <v>235</v>
      </c>
      <c r="D14" s="87" t="s">
        <v>236</v>
      </c>
      <c r="E14" s="87"/>
      <c r="F14" s="87"/>
      <c r="G14" s="60"/>
    </row>
    <row r="15" spans="2:22" ht="32.5" customHeight="1">
      <c r="C15" s="58" t="s">
        <v>237</v>
      </c>
      <c r="D15" s="87" t="s">
        <v>202</v>
      </c>
      <c r="E15" s="87"/>
      <c r="F15" s="87"/>
      <c r="G15" s="60"/>
    </row>
    <row r="16" spans="2:22" ht="50.5" customHeight="1">
      <c r="C16" s="58" t="s">
        <v>238</v>
      </c>
      <c r="D16" s="87" t="s">
        <v>239</v>
      </c>
      <c r="E16" s="87"/>
      <c r="F16" s="87"/>
      <c r="G16" s="60"/>
    </row>
    <row r="17" spans="2:10" ht="11" thickBot="1">
      <c r="C17" s="58" t="s">
        <v>222</v>
      </c>
      <c r="D17" s="31" t="s">
        <v>240</v>
      </c>
      <c r="E17" s="31" t="s">
        <v>207</v>
      </c>
      <c r="F17" s="31" t="s">
        <v>8</v>
      </c>
      <c r="G17" s="31"/>
      <c r="H17" s="31"/>
    </row>
    <row r="18" spans="2:10" ht="30.5" thickTop="1">
      <c r="C18" s="58"/>
      <c r="D18" s="73" t="s">
        <v>284</v>
      </c>
      <c r="E18" s="24" t="s">
        <v>285</v>
      </c>
      <c r="F18" s="24" t="s">
        <v>286</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7" t="s">
        <v>243</v>
      </c>
      <c r="E24" s="87"/>
      <c r="F24" s="87"/>
      <c r="G24" s="60"/>
    </row>
    <row r="25" spans="2:10" ht="10.5">
      <c r="C25" s="58" t="s">
        <v>214</v>
      </c>
      <c r="D25" s="87" t="s">
        <v>244</v>
      </c>
      <c r="E25" s="87"/>
      <c r="F25" s="87"/>
      <c r="G25" s="60"/>
    </row>
    <row r="26" spans="2:10" ht="52" customHeight="1">
      <c r="C26" s="58" t="s">
        <v>216</v>
      </c>
      <c r="D26" s="87" t="s">
        <v>245</v>
      </c>
      <c r="E26" s="87"/>
      <c r="F26" s="87"/>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287</v>
      </c>
      <c r="E30" s="24">
        <v>1</v>
      </c>
      <c r="F30" s="24">
        <v>1</v>
      </c>
      <c r="G30" s="24" t="s">
        <v>288</v>
      </c>
      <c r="H30" s="45">
        <f>IF(E30="","",IF(F30/E30&gt;1,1,F30/E30))</f>
        <v>1</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showGridLines="0" zoomScale="130" zoomScaleNormal="130"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7" t="s">
        <v>250</v>
      </c>
      <c r="E9" s="87"/>
      <c r="F9" s="87"/>
    </row>
    <row r="10" spans="2:9" ht="32.5" customHeight="1">
      <c r="C10" s="58" t="s">
        <v>237</v>
      </c>
      <c r="D10" s="87" t="s">
        <v>251</v>
      </c>
      <c r="E10" s="87"/>
      <c r="F10" s="87"/>
    </row>
    <row r="11" spans="2:9" ht="142.5" customHeight="1">
      <c r="C11" s="58" t="s">
        <v>203</v>
      </c>
      <c r="D11" s="87" t="s">
        <v>252</v>
      </c>
      <c r="E11" s="87"/>
      <c r="F11" s="87"/>
      <c r="I11" s="68" t="s">
        <v>253</v>
      </c>
    </row>
    <row r="14" spans="2:9" ht="11" thickBot="1">
      <c r="C14" s="58" t="s">
        <v>222</v>
      </c>
      <c r="D14" s="31" t="s">
        <v>254</v>
      </c>
      <c r="E14" s="31" t="s">
        <v>255</v>
      </c>
      <c r="F14" s="31" t="s">
        <v>256</v>
      </c>
    </row>
    <row r="15" spans="2:9" ht="13.5" thickTop="1">
      <c r="C15" s="63"/>
      <c r="D15" s="24" t="s">
        <v>257</v>
      </c>
      <c r="E15" s="73">
        <v>0</v>
      </c>
      <c r="F15" s="73" t="s">
        <v>300</v>
      </c>
    </row>
    <row r="17" spans="4:6" ht="11" thickBot="1">
      <c r="D17" s="31" t="s">
        <v>267</v>
      </c>
      <c r="E17" s="31" t="s">
        <v>268</v>
      </c>
      <c r="F17" s="31" t="s">
        <v>269</v>
      </c>
    </row>
    <row r="18" spans="4:6" ht="30.5" thickTop="1">
      <c r="D18" s="73" t="s">
        <v>301</v>
      </c>
      <c r="E18" s="79" t="s">
        <v>270</v>
      </c>
      <c r="F18" s="73" t="s">
        <v>271</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9ED70214-DBA1-498B-BAC3-B0AAA01B5363}"/>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