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9" documentId="8_{CF896A2B-B63A-4C01-AF43-660434B46D07}" xr6:coauthVersionLast="47" xr6:coauthVersionMax="47" xr10:uidLastSave="{A5E861E2-82B1-43EB-A6AA-698F57C5F2E6}"/>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<sst xmlns="http://schemas.openxmlformats.org/spreadsheetml/2006/main" count="577" uniqueCount="296">
  <si>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</si>
  <si>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</si>
  <si>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</si>
  <si>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</si>
  <si>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</si>
  <si>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</si>
  <si>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</si>
  <si>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</si>
  <si>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</si>
  <si>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</si>
  <si>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</si>
  <si>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</si>
  <si>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</si>
  <si>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</si>
  <si>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</si>
  <si>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</si>
  <si>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</si>
  <si>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</si>
  <si>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</si>
  <si>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</si>
  <si>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</si>
  <si>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</si>
  <si>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</si>
  <si>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</si>
  <si>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</si>
  <si>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</si>
  <si>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</si>
  <si>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</si>
  <si>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</si>
  <si>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</si>
  <si>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</si>
  <si>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</si>
  <si>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</si>
  <si>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</si>
  <si>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</si>
  <si>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</si>
  <si>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</si>
  <si>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</si>
  <si>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</si>
  <si>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</si>
  <si>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</si>
  <si>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</si>
  <si>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</si>
  <si>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</si>
  <si>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</si>
  <si>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</si>
  <si>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</si>
  <si>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</si>
  <si>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</si>
  <si>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</si>
  <si>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</si>
  <si>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</si>
  <si>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</si>
  <si>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</si>
  <si>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</si>
  <si>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</si>
  <si>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</si>
  <si>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</si>
  <si>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</si>
  <si>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</si>
  <si>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</si>
  <si>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</si>
  <si>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</si>
  <si>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</si>
  <si>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</si>
  <si>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</si>
  <si>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</si>
  <si>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</si>
  <si>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</si>
  <si>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</si>
  <si>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</si>
  <si>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</si>
  <si>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</si>
  <si>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</si>
  <si>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</si>
  <si>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</si>
  <si>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</si>
  <si>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</si>
  <si>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</si>
  <si>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</si>
  <si>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</si>
  <si>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</si>
  <si>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</si>
  <si>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</si>
  <si>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</si>
  <si>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</si>
  <si>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</si>
  <si>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</si>
  <si>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</si>
  <si>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</si>
  <si>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</si>
  <si>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</si>
  <si>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</si>
  <si>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</si>
  <si>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</si>
  <si>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</si>
  <si>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</si>
  <si>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</si>
  <si>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</si>
  <si>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</si>
  <si>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</si>
  <si>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</si>
  <si>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</si>
  <si>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</si>
  <si>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</si>
  <si>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</si>
  <si>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</si>
  <si>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</si>
  <si>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</si>
  <si>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</si>
  <si>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</si>
  <si>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</si>
  <si>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</si>
  <si>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</si>
  <si>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</si>
  <si>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</si>
  <si>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</si>
  <si>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</si>
  <si>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</si>
  <si>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</si>
  <si>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</si>
  <si>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</si>
  <si>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</si>
  <si>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</si>
  <si>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</si>
  <si>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</si>
  <si>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</si>
  <si>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</si>
  <si>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</si>
  <si>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</si>
  <si>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</si>
  <si>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</si>
  <si>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</si>
  <si>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</si>
  <si>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</si>
  <si>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</si>
  <si>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</si>
  <si>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</si>
  <si>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</si>
  <si>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</si>
  <si>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</si>
  <si>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</si>
  <si>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</si>
  <si>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</si>
  <si>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</si>
  <si>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</si>
  <si>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</si>
  <si>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</si>
  <si>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</si>
  <si>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</si>
  <si>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</si>
  <si>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</si>
  <si>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</si>
  <si>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</si>
  <si>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</si>
  <si>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</si>
  <si>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</si>
  <si>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</si>
  <si>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</si>
  <si>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</si>
  <si>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</si>
  <si>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</si>
  <si>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</si>
  <si>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</si>
  <si>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</si>
  <si>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</si>
  <si>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</si>
  <si>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</si>
  <si>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</si>
  <si>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</si>
  <si>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</si>
  <si>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</si>
  <si>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</si>
  <si>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</si>
  <si>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</si>
  <si>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</si>
  <si>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</si>
  <si>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</si>
  <si>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</si>
  <si>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</si>
  <si>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</si>
  <si>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</si>
  <si>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</si>
  <si>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</si>
  <si>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</si>
  <si>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</si>
  <si>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</si>
  <si>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</si>
  <si>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</si>
  <si>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</si>
  <si>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</si>
  <si>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</si>
  <si>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</si>
  <si>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</si>
  <si>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</si>
  <si>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</si>
  <si>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</si>
  <si>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</si>
  <si>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</si>
  <si>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</si>
  <si>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</si>
  <si>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</si>
  <si>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</si>
  <si>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</si>
  <si>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</si>
  <si>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</si>
  <si>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</si>
  <si>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</si>
  <si>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</si>
  <si>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</si>
  <si>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</si>
  <si>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</si>
  <si>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</si>
  <si>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</si>
  <si>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</si>
  <si>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</si>
  <si>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</si>
  <si>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</si>
  <si>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</si>
  <si>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</si>
  <si>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</si>
  <si>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</si>
  <si>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</si>
  <si>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</si>
  <si>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</si>
  <si>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</si>
  <si>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</si>
  <si>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</si>
  <si>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</si>
  <si>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</si>
  <si>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</si>
  <si>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</si>
  <si>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</si>
  <si>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</si>
  <si>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</si>
  <si>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</si>
  <si>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</si>
  <si>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</si>
  <si>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</si>
  <si>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</si>
  <si>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</si>
  <si>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</si>
  <si>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</si>
  <si>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</si>
  <si>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</si>
  <si>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</si>
  <si>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</si>
  <si>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</si>
  <si>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</si>
  <si>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</si>
  <si>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</si>
  <si>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</si>
  <si>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</si>
  <si>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</si>
  <si>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</si>
  <si>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</si>
  <si>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</si>
  <si>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</si>
  <si>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</si>
  <si>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</si>
  <si>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</si>
  <si>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</si>
  <si>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</si>
  <si>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</si>
  <si>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</si>
  <si>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</si>
  <si>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</si>
  <si>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</si>
  <si>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</si>
  <si>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</si>
  <si>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</si>
  <si>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</si>
  <si>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</si>
  <si>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</si>
  <si>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</si>
  <si>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</si>
  <si>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</si>
  <si>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</si>
  <si>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</si>
  <si>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</si>
  <si>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</si>
  <si>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</si>
  <si>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</si>
  <si>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Afvalstromen van kunststof die als input worden gebruikt, moeten, na ontvangst door de producent of importeur, permanent gescheiden worden gehouden van elk contact met ander afval, inclusief andere soorten afvalkunststof. Alle behandelingen die nodig zijn om het afvalkunststof voor te bereiden op directe input in een vrijstromende vorm voor de productie van kunststofproducten, zoals ontbalen, sorteren, scheiden, verkleinen, reinigen, smelten, filteren, hergranuleren of sorteren, moeten zijn voltooid. [Einde-afvalcriteria voor afvalkunststof voor verwerking. Technische voorstellen, Bureau voor publicaties van de Europese Unie, 2014]</t>
  </si>
  <si>
    <t>0286-reC&amp;verwerking kunststof voor recycling (o.b.v. Polyethylene, high density, granulate, recycled {Europe without Switzerland}| polyethylene production, high density, granulate, recycled | Cut-off, U)</t>
  </si>
  <si>
    <t>geen</t>
  </si>
  <si>
    <t>EPS</t>
  </si>
  <si>
    <t xml:space="preserve">bij geschiktheid kan EPS ingezet worden als granulaat voor de productie van EPS. </t>
  </si>
  <si>
    <t>de aanname is gedaan dat EPS 10 keer gerecycled zou kunnen worden, daarom een factor van 9/10</t>
  </si>
  <si>
    <t>0261-avC&amp;Verbranden EPS (32,2 MJ/kg) (o.b.v. Waste expanded polystyrene {CH}| treatment of, municipal incineration | Cut-off, U)</t>
  </si>
  <si>
    <t>Basis processen database (Ecoinvent)</t>
  </si>
  <si>
    <t>0309-reD&amp;Module D, EPS, per kg NETTO geleverd EPS (o.b.v. vermeden Polystyrene, expandable {RER}| production | Cut-off, U en kwaliteitsfactor 0,9)</t>
  </si>
  <si>
    <t>basis processendatabase</t>
  </si>
  <si>
    <t>funderingen</t>
  </si>
  <si>
    <t>B&amp;U en GWW</t>
  </si>
  <si>
    <t>geen bron gevonden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</si>
</sst>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162207</xdr:colOff>
      <xdr:row>82</xdr:row>
      <xdr:rowOff>94596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2" zoomScale="145" zoomScaleNormal="145" workbookViewId="0">
      <selection activeCell="F14" sqref="F14"/>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21</v>
      </c>
      <c r="G8" s="3" t="s">
        <v>3</v>
      </c>
      <c r="H8" s="2" t="s">
        <v>9</v>
      </c>
      <c r="I8" s="3"/>
    </row>
    <row r="9" spans="2:25" ht="10.5" thickTop="1">
      <c r="D9" s="3"/>
      <c r="E9" s="3" t="s">
        <v>10</v>
      </c>
      <c r="F9" s="2" t="s">
        <v>286</v>
      </c>
      <c r="G9" s="3" t="s">
        <v>3</v>
      </c>
      <c r="H9" s="2" t="s">
        <v>9</v>
      </c>
      <c r="I9" s="3"/>
    </row>
    <row r="10" spans="2:25">
      <c r="D10" s="3"/>
      <c r="E10" s="3" t="s">
        <v>11</v>
      </c>
      <c r="F10" s="81" t="s">
        <v>293</v>
      </c>
      <c r="G10" s="3" t="s">
        <v>3</v>
      </c>
      <c r="H10" s="2" t="s">
        <v>9</v>
      </c>
      <c r="I10" s="3"/>
    </row>
    <row r="11" spans="2:25">
      <c r="D11" s="3"/>
      <c r="E11" s="3" t="s">
        <v>12</v>
      </c>
      <c r="F11" s="67" t="str">
        <f>'SP 1 Verdeling EOL'!G46</f>
        <v>B&amp;U en 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0.4</v>
      </c>
      <c r="G15" s="3" t="s">
        <v>17</v>
      </c>
      <c r="H15" s="67" t="str">
        <f>'SP 1 Verdeling EOL'!H53</f>
        <v>geen bron gevonden</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0.1</v>
      </c>
      <c r="G18" s="3" t="s">
        <v>17</v>
      </c>
      <c r="H18" s="2" t="s">
        <v>22</v>
      </c>
      <c r="I18" s="9" t="s">
        <v>23</v>
      </c>
    </row>
    <row r="19" spans="4:9">
      <c r="E19" s="3" t="s">
        <v>25</v>
      </c>
      <c r="F19" s="75">
        <f>'SP 2 EOL efficientie '!E34</f>
        <v>0.5</v>
      </c>
      <c r="G19" s="3" t="s">
        <v>17</v>
      </c>
      <c r="H19" s="2" t="s">
        <v>22</v>
      </c>
      <c r="I19" s="9" t="s">
        <v>23</v>
      </c>
    </row>
    <row r="20" spans="4:9">
      <c r="E20" s="3" t="s">
        <v>26</v>
      </c>
      <c r="F20" s="75">
        <f>'SP 2 EOL efficientie '!E35</f>
        <v>0</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t="str">
        <f>'SP 4 recycling'!E7</f>
        <v>0286-reC&amp;verwerking kunststof voor recycling (o.b.v. Polyethylene, high density, granulate, recycled {Europe without Switzerland}| polyethylene production, high density, granulate, recycled | Cut-off, U)</v>
      </c>
      <c r="G27" s="3" t="s">
        <v>29</v>
      </c>
      <c r="H27" s="69" t="str">
        <f>'SP 4 recycling'!F7</f>
        <v xml:space="preserve"> </v>
      </c>
      <c r="I27" s="9" t="s">
        <v>37</v>
      </c>
    </row>
    <row r="28" spans="4:9" ht="10.5" thickTop="1">
      <c r="D28" s="3"/>
      <c r="E28" s="3" t="s">
        <v>38</v>
      </c>
      <c r="F28" s="67" t="str">
        <f>'SP 4 recycling'!E8</f>
        <v>geen</v>
      </c>
      <c r="G28" s="3" t="s">
        <v>29</v>
      </c>
      <c r="H28" s="69" t="str">
        <f>'SP 4 recycling'!F8</f>
        <v xml:space="preserve"> </v>
      </c>
      <c r="I28" s="9" t="s">
        <v>37</v>
      </c>
    </row>
    <row r="29" spans="4:9">
      <c r="D29" s="3"/>
      <c r="E29" s="3" t="s">
        <v>39</v>
      </c>
      <c r="F29" s="67" t="str">
        <f>'SP 4 recycling'!D18</f>
        <v>0309-reD&amp;Module D, EPS, per kg NETTO geleverd EPS (o.b.v. vermeden Polystyrene, expandable {RER}| production | Cut-off, U en kwaliteitsfactor 0,9)</v>
      </c>
      <c r="G29" s="3" t="s">
        <v>29</v>
      </c>
      <c r="H29" s="69" t="str">
        <f>'SP 4 recycling'!F18</f>
        <v>basis processendatabase</v>
      </c>
      <c r="I29" s="9" t="s">
        <v>37</v>
      </c>
    </row>
    <row r="30" spans="4:9">
      <c r="D30" s="3"/>
      <c r="E30" s="3" t="s">
        <v>40</v>
      </c>
      <c r="F30" s="69">
        <f>'SP 4 recycling'!E37</f>
        <v>0.9</v>
      </c>
      <c r="G30" s="3" t="s">
        <v>17</v>
      </c>
      <c r="H30" s="69" t="s">
        <v>282</v>
      </c>
      <c r="I30" s="9" t="s">
        <v>37</v>
      </c>
    </row>
    <row r="31" spans="4:9">
      <c r="D31" s="3"/>
      <c r="E31" s="3"/>
      <c r="F31" s="3"/>
      <c r="G31" s="3"/>
      <c r="H31" s="79"/>
      <c r="I31" s="3"/>
    </row>
    <row r="32" spans="4:9" ht="11" thickBot="1">
      <c r="D32" s="5" t="s">
        <v>41</v>
      </c>
      <c r="E32" s="3" t="s">
        <v>42</v>
      </c>
      <c r="F32" s="71">
        <f>'SP 5 AVI'!E15</f>
        <v>32.200000000000003</v>
      </c>
      <c r="G32" s="3" t="s">
        <v>43</v>
      </c>
      <c r="H32" s="72">
        <f>'SP 5 AVI'!$F$15</f>
        <v>0</v>
      </c>
      <c r="I32" s="9" t="s">
        <v>44</v>
      </c>
    </row>
    <row r="33" spans="4:9" ht="10.5" thickTop="1">
      <c r="E33" s="3" t="s">
        <v>45</v>
      </c>
      <c r="F33" s="71" t="str">
        <f>'SP 5 AVI'!E18</f>
        <v>0261-avC&amp;Verbranden EPS (32,2 MJ/kg) (o.b.v. Waste expanded polystyrene {CH}| treatment of, municipal incineration | Cut-off, U)</v>
      </c>
      <c r="G33" s="3" t="s">
        <v>29</v>
      </c>
      <c r="H33" s="72" t="str">
        <f>'SP 5 AVI'!$F$18</f>
        <v>Basis processen database (Ecoinvent)</v>
      </c>
      <c r="I33" s="9"/>
    </row>
    <row r="34" spans="4:9">
      <c r="E34" s="3" t="s">
        <v>46</v>
      </c>
      <c r="F34" s="2" t="s">
        <v>47</v>
      </c>
      <c r="G34" s="3"/>
      <c r="H34" s="2"/>
      <c r="I34" s="3" t="s">
        <v>48</v>
      </c>
    </row>
    <row r="35" spans="4:9">
      <c r="D35" s="3"/>
      <c r="E35" s="3"/>
      <c r="F35" s="3"/>
      <c r="G35" s="3"/>
      <c r="H35" s="3"/>
      <c r="I35" s="3"/>
    </row>
    <row r="36" spans="4:9" ht="11" thickBot="1">
      <c r="D36" s="5" t="s">
        <v>49</v>
      </c>
      <c r="E36" s="3" t="s">
        <v>50</v>
      </c>
      <c r="F36" s="2"/>
      <c r="G36" s="3" t="s">
        <v>29</v>
      </c>
      <c r="H36" s="2"/>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ignoredErrors>
    <ignoredError sqref="F11" unlockedFormula="1"/>
  </ignoredErrors>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27" sqref="E27:M27"/>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t="s">
        <v>287</v>
      </c>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t="s">
        <v>271</v>
      </c>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t="s">
        <v>271</v>
      </c>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t="s">
        <v>271</v>
      </c>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283</v>
      </c>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4" sqref="H5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294</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c r="E53" s="35" t="s">
        <v>105</v>
      </c>
      <c r="F53" s="40">
        <v>0.4</v>
      </c>
      <c r="G53" s="23"/>
      <c r="H53" s="23" t="s">
        <v>295</v>
      </c>
    </row>
    <row r="54" spans="5:8">
      <c r="E54" s="35" t="s">
        <v>27</v>
      </c>
      <c r="F54" s="40">
        <v>0</v>
      </c>
      <c r="G54" s="23"/>
      <c r="H54" s="23"/>
    </row>
    <row r="55" spans="5:8">
      <c r="E55" s="35" t="s">
        <v>92</v>
      </c>
      <c r="F55" s="40">
        <v>0.1</v>
      </c>
      <c r="G55" s="23"/>
      <c r="H55" s="23"/>
    </row>
    <row r="56" spans="5:8">
      <c r="E56" s="35" t="s">
        <v>138</v>
      </c>
      <c r="F56" s="40">
        <v>0.5</v>
      </c>
      <c r="G56" s="23"/>
      <c r="H56" s="23"/>
    </row>
    <row r="57" spans="5:8">
      <c r="E57" s="35" t="s">
        <v>116</v>
      </c>
      <c r="F57" s="40">
        <v>0</v>
      </c>
      <c r="G57" s="23"/>
      <c r="H57" s="23"/>
    </row>
    <row r="58" spans="5:8" ht="10.5">
      <c r="E58" s="41" t="s">
        <v>139</v>
      </c>
      <c r="F58" s="42">
        <f>SUM(F54:F57)</f>
        <v>0.6</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G26" sqref="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0.4</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0.1</v>
      </c>
      <c r="F13" s="50" t="s">
        <v>150</v>
      </c>
      <c r="J13" s="35" t="s">
        <v>152</v>
      </c>
      <c r="K13" s="48">
        <v>0.5</v>
      </c>
      <c r="L13" s="50" t="s">
        <v>150</v>
      </c>
    </row>
    <row r="14" spans="2:18" ht="20">
      <c r="D14" s="35" t="s">
        <v>153</v>
      </c>
      <c r="E14" s="48">
        <f>'SP 1 Verdeling EOL'!F56</f>
        <v>0.5</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0.4</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0.1</v>
      </c>
      <c r="F33" s="53" t="s">
        <v>184</v>
      </c>
      <c r="J33" s="35" t="s">
        <v>183</v>
      </c>
      <c r="K33" s="48">
        <v>0.49519999999999997</v>
      </c>
      <c r="L33" s="53" t="s">
        <v>184</v>
      </c>
    </row>
    <row r="34" spans="4:12" ht="60">
      <c r="D34" s="35" t="s">
        <v>185</v>
      </c>
      <c r="E34" s="48">
        <f>E14*(1-E27)+E12*E23+E13*E25+E12*E22*E25-E12*E22*E25*E27-E13*E25*E27</f>
        <v>0.5</v>
      </c>
      <c r="F34" s="53" t="s">
        <v>186</v>
      </c>
      <c r="J34" s="35" t="s">
        <v>185</v>
      </c>
      <c r="K34" s="48">
        <v>0</v>
      </c>
      <c r="L34" s="53" t="s">
        <v>186</v>
      </c>
    </row>
    <row r="35" spans="4:12" ht="60">
      <c r="D35" s="35" t="s">
        <v>187</v>
      </c>
      <c r="E35" s="48">
        <f>E15+E12*E24+E13*E26+E14*E27+E12*E22*E25*E27+E13*E25*E27</f>
        <v>0</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B1" workbookViewId="0">
      <selection activeCell="D22" sqref="D22:F22"/>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41" thickTop="1">
      <c r="D7" t="s">
        <v>231</v>
      </c>
      <c r="E7" s="70" t="s">
        <v>284</v>
      </c>
      <c r="F7" s="70" t="s">
        <v>91</v>
      </c>
    </row>
    <row r="8" spans="2:22" ht="60.5">
      <c r="D8" s="68" t="s">
        <v>232</v>
      </c>
      <c r="E8" s="70" t="s">
        <v>285</v>
      </c>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30.5" thickTop="1">
      <c r="C18" s="55"/>
      <c r="D18" s="70" t="s">
        <v>291</v>
      </c>
      <c r="E18" s="23"/>
      <c r="F18" s="23" t="s">
        <v>292</v>
      </c>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v>100</v>
      </c>
      <c r="F30" s="23">
        <v>90</v>
      </c>
      <c r="G30" s="23" t="s">
        <v>288</v>
      </c>
      <c r="H30" s="42">
        <f>IF(E30="","",IF(F30/E30&gt;1,1,F30/E30))</f>
        <v>0.9</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v>0.9</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E16" sqref="E1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v>0</v>
      </c>
      <c r="E15" s="70">
        <v>32.200000000000003</v>
      </c>
      <c r="F15" s="70"/>
    </row>
    <row r="17" spans="4:6" ht="11" thickBot="1">
      <c r="D17" s="28" t="s">
        <v>256</v>
      </c>
      <c r="E17" s="28" t="s">
        <v>257</v>
      </c>
      <c r="F17" s="28" t="s">
        <v>258</v>
      </c>
    </row>
    <row r="18" spans="4:6" ht="30.5" thickTop="1">
      <c r="D18" s="70"/>
      <c r="E18" s="80" t="s">
        <v>289</v>
      </c>
      <c r="F18" s="70" t="s">
        <v>290</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3C0EFB-56BB-4364-BD65-C2D686A7D460}"/>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2025-11-16T19:09:35Z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