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jacob\OneDrive\Documenten\00 PantheonSeminars\01 Projecten Pantheon\21002 NMD-Lesbrief_GWW\00- Lesmateriaal\01- Definitief\"/>
    </mc:Choice>
  </mc:AlternateContent>
  <xr:revisionPtr revIDLastSave="0" documentId="13_ncr:1_{058CA296-416B-4364-9567-30E76090A36A}" xr6:coauthVersionLast="47" xr6:coauthVersionMax="47" xr10:uidLastSave="{00000000-0000-0000-0000-000000000000}"/>
  <bookViews>
    <workbookView xWindow="-108" yWindow="-108" windowWidth="23256" windowHeight="12576" xr2:uid="{A508F90E-8CC2-44D0-9DCB-EEB721115B6D}"/>
  </bookViews>
  <sheets>
    <sheet name="2c Riolering_antwoord_Ontwerp" sheetId="9" r:id="rId1"/>
    <sheet name="2c Riolering_antwoord_MKI-data" sheetId="10" r:id="rId2"/>
    <sheet name="3c Oeverbesch._antwoord-1" sheetId="13" r:id="rId3"/>
    <sheet name="3c Oeverbesch._antwoord-2.1" sheetId="14" r:id="rId4"/>
    <sheet name="3c Oeverbesch._antwoord-2.2" sheetId="15" r:id="rId5"/>
    <sheet name="3c Oeverbesch._antwoord-3.1" sheetId="16" r:id="rId6"/>
    <sheet name="3c Oeverbesch._antwoord-3.2" sheetId="17" r:id="rId7"/>
    <sheet name="3c Oeverbesch._antwoord-4.1" sheetId="18" r:id="rId8"/>
    <sheet name="3c Oeverbesch._antwoord-4.2" sheetId="19" r:id="rId9"/>
  </sheets>
  <definedNames>
    <definedName name="vandaag" localSheetId="1">#REF!</definedName>
    <definedName name="vandaag" localSheetId="0">#REF!</definedName>
    <definedName name="vandaag" localSheetId="2">#REF!</definedName>
    <definedName name="vandaag" localSheetId="3">#REF!</definedName>
    <definedName name="vandaag" localSheetId="4">#REF!</definedName>
    <definedName name="vandaag" localSheetId="5">#REF!</definedName>
    <definedName name="vandaag" localSheetId="6">#REF!</definedName>
    <definedName name="vandaag" localSheetId="7">#REF!</definedName>
    <definedName name="vandaag" localSheetId="8">#REF!</definedName>
    <definedName name="vandaag">#REF!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S17" i="19" l="1"/>
  <c r="S18" i="19" s="1"/>
  <c r="R17" i="19"/>
  <c r="R19" i="19" s="1"/>
  <c r="Q17" i="19"/>
  <c r="Q18" i="19" s="1"/>
  <c r="P17" i="19"/>
  <c r="P18" i="19" s="1"/>
  <c r="T15" i="19"/>
  <c r="T20" i="19" s="1"/>
  <c r="S15" i="19"/>
  <c r="S19" i="19" s="1"/>
  <c r="S20" i="19" s="1"/>
  <c r="R15" i="19"/>
  <c r="Q15" i="19"/>
  <c r="Q19" i="19" s="1"/>
  <c r="Q20" i="19" s="1"/>
  <c r="P15" i="19"/>
  <c r="P19" i="19" s="1"/>
  <c r="N15" i="19"/>
  <c r="F11" i="19"/>
  <c r="F10" i="19"/>
  <c r="M10" i="19" s="1"/>
  <c r="F9" i="19"/>
  <c r="M9" i="19" s="1"/>
  <c r="F8" i="19"/>
  <c r="M8" i="19" s="1"/>
  <c r="S17" i="18"/>
  <c r="S18" i="18" s="1"/>
  <c r="R17" i="18"/>
  <c r="R18" i="18" s="1"/>
  <c r="Q17" i="18"/>
  <c r="Q18" i="18" s="1"/>
  <c r="P17" i="18"/>
  <c r="P18" i="18" s="1"/>
  <c r="T15" i="18"/>
  <c r="T20" i="18" s="1"/>
  <c r="S15" i="18"/>
  <c r="S19" i="18" s="1"/>
  <c r="S20" i="18" s="1"/>
  <c r="R15" i="18"/>
  <c r="Q15" i="18"/>
  <c r="Q19" i="18" s="1"/>
  <c r="Q20" i="18" s="1"/>
  <c r="P15" i="18"/>
  <c r="P19" i="18" s="1"/>
  <c r="N15" i="18"/>
  <c r="F11" i="18"/>
  <c r="M11" i="18" s="1"/>
  <c r="M10" i="18"/>
  <c r="F10" i="18"/>
  <c r="M9" i="18"/>
  <c r="F9" i="18"/>
  <c r="M8" i="18"/>
  <c r="F8" i="18"/>
  <c r="T19" i="17"/>
  <c r="S16" i="17"/>
  <c r="S17" i="17" s="1"/>
  <c r="R16" i="17"/>
  <c r="R17" i="17" s="1"/>
  <c r="Q16" i="17"/>
  <c r="Q18" i="17" s="1"/>
  <c r="P16" i="17"/>
  <c r="P17" i="17" s="1"/>
  <c r="T14" i="17"/>
  <c r="S14" i="17"/>
  <c r="S18" i="17" s="1"/>
  <c r="S19" i="17" s="1"/>
  <c r="R14" i="17"/>
  <c r="R18" i="17" s="1"/>
  <c r="R19" i="17" s="1"/>
  <c r="Q14" i="17"/>
  <c r="P14" i="17"/>
  <c r="P18" i="17" s="1"/>
  <c r="P19" i="17" s="1"/>
  <c r="N14" i="17"/>
  <c r="F10" i="17"/>
  <c r="M10" i="17" s="1"/>
  <c r="F9" i="17"/>
  <c r="M9" i="17" s="1"/>
  <c r="F8" i="17"/>
  <c r="M8" i="17" s="1"/>
  <c r="M14" i="17" s="1"/>
  <c r="S16" i="16"/>
  <c r="S17" i="16" s="1"/>
  <c r="R16" i="16"/>
  <c r="R18" i="16" s="1"/>
  <c r="Q16" i="16"/>
  <c r="Q17" i="16" s="1"/>
  <c r="P16" i="16"/>
  <c r="P17" i="16" s="1"/>
  <c r="T14" i="16"/>
  <c r="T19" i="16" s="1"/>
  <c r="S14" i="16"/>
  <c r="S18" i="16" s="1"/>
  <c r="S19" i="16" s="1"/>
  <c r="R14" i="16"/>
  <c r="Q14" i="16"/>
  <c r="Q18" i="16" s="1"/>
  <c r="Q19" i="16" s="1"/>
  <c r="P14" i="16"/>
  <c r="P18" i="16" s="1"/>
  <c r="N14" i="16"/>
  <c r="F9" i="16"/>
  <c r="F10" i="16" s="1"/>
  <c r="M10" i="16" s="1"/>
  <c r="F8" i="16"/>
  <c r="M8" i="16" s="1"/>
  <c r="T13" i="15"/>
  <c r="T18" i="15" s="1"/>
  <c r="S13" i="15"/>
  <c r="R13" i="15"/>
  <c r="Q13" i="15"/>
  <c r="P13" i="15"/>
  <c r="N13" i="15"/>
  <c r="Q15" i="15"/>
  <c r="Q16" i="15" s="1"/>
  <c r="F8" i="15"/>
  <c r="T13" i="14"/>
  <c r="T18" i="14" s="1"/>
  <c r="S13" i="14"/>
  <c r="R13" i="14"/>
  <c r="Q13" i="14"/>
  <c r="P13" i="14"/>
  <c r="N13" i="14"/>
  <c r="Q15" i="14"/>
  <c r="Q16" i="14" s="1"/>
  <c r="F8" i="14"/>
  <c r="S16" i="13"/>
  <c r="S17" i="13" s="1"/>
  <c r="R16" i="13"/>
  <c r="R18" i="13" s="1"/>
  <c r="Q16" i="13"/>
  <c r="Q17" i="13" s="1"/>
  <c r="P16" i="13"/>
  <c r="P17" i="13" s="1"/>
  <c r="T14" i="13"/>
  <c r="T19" i="13" s="1"/>
  <c r="S14" i="13"/>
  <c r="S18" i="13" s="1"/>
  <c r="S19" i="13" s="1"/>
  <c r="R14" i="13"/>
  <c r="Q14" i="13"/>
  <c r="Q18" i="13" s="1"/>
  <c r="Q19" i="13" s="1"/>
  <c r="P14" i="13"/>
  <c r="P18" i="13" s="1"/>
  <c r="N14" i="13"/>
  <c r="F8" i="13"/>
  <c r="M8" i="13" s="1"/>
  <c r="M14" i="13" s="1"/>
  <c r="M11" i="19" l="1"/>
  <c r="M15" i="19" s="1"/>
  <c r="R20" i="19"/>
  <c r="P20" i="19"/>
  <c r="M20" i="19" s="1"/>
  <c r="R18" i="19"/>
  <c r="M15" i="18"/>
  <c r="P20" i="18"/>
  <c r="R19" i="18"/>
  <c r="R20" i="18" s="1"/>
  <c r="Q17" i="17"/>
  <c r="Q19" i="17" s="1"/>
  <c r="M19" i="17" s="1"/>
  <c r="M14" i="16"/>
  <c r="P19" i="16"/>
  <c r="R17" i="16"/>
  <c r="R19" i="16" s="1"/>
  <c r="M9" i="16"/>
  <c r="Q17" i="15"/>
  <c r="Q18" i="15" s="1"/>
  <c r="S15" i="15"/>
  <c r="S16" i="15" s="1"/>
  <c r="R15" i="15"/>
  <c r="M8" i="15"/>
  <c r="M13" i="15" s="1"/>
  <c r="P15" i="15"/>
  <c r="P16" i="15" s="1"/>
  <c r="Q17" i="14"/>
  <c r="Q18" i="14" s="1"/>
  <c r="S15" i="14"/>
  <c r="S16" i="14" s="1"/>
  <c r="R15" i="14"/>
  <c r="M8" i="14"/>
  <c r="M13" i="14" s="1"/>
  <c r="P15" i="14"/>
  <c r="P16" i="14" s="1"/>
  <c r="P19" i="13"/>
  <c r="R17" i="13"/>
  <c r="R19" i="13" s="1"/>
  <c r="M20" i="18" l="1"/>
  <c r="M19" i="16"/>
  <c r="P17" i="15"/>
  <c r="P18" i="15" s="1"/>
  <c r="R17" i="15"/>
  <c r="R16" i="15"/>
  <c r="S17" i="15"/>
  <c r="S18" i="15" s="1"/>
  <c r="P17" i="14"/>
  <c r="P18" i="14" s="1"/>
  <c r="S17" i="14"/>
  <c r="S18" i="14" s="1"/>
  <c r="R17" i="14"/>
  <c r="R16" i="14"/>
  <c r="M19" i="13"/>
  <c r="R18" i="15" l="1"/>
  <c r="M18" i="15"/>
  <c r="R18" i="14"/>
  <c r="M18" i="14"/>
  <c r="I30" i="10" l="1"/>
  <c r="H30" i="10"/>
  <c r="G30" i="10"/>
  <c r="F30" i="10"/>
  <c r="E30" i="10"/>
  <c r="I28" i="10"/>
  <c r="H28" i="10"/>
  <c r="G28" i="10"/>
  <c r="F28" i="10"/>
  <c r="E28" i="10"/>
  <c r="I26" i="10"/>
  <c r="H26" i="10"/>
  <c r="G26" i="10"/>
  <c r="F26" i="10"/>
  <c r="E26" i="10"/>
  <c r="D26" i="10"/>
  <c r="D19" i="10"/>
  <c r="D20" i="10" s="1"/>
  <c r="F16" i="10"/>
  <c r="F14" i="10"/>
  <c r="D14" i="10"/>
  <c r="F13" i="10"/>
  <c r="F12" i="10"/>
  <c r="D12" i="10"/>
  <c r="D15" i="10" s="1"/>
  <c r="F11" i="10"/>
  <c r="E11" i="10"/>
  <c r="D11" i="10"/>
  <c r="F10" i="10"/>
  <c r="F17" i="10" s="1"/>
  <c r="E10" i="10"/>
  <c r="D10" i="10"/>
  <c r="F9" i="10"/>
  <c r="E9" i="10"/>
  <c r="D9" i="10"/>
  <c r="F8" i="10"/>
  <c r="F15" i="10" s="1"/>
  <c r="E8" i="10"/>
  <c r="D8" i="10"/>
  <c r="D13" i="10" s="1"/>
  <c r="T27" i="9"/>
  <c r="T32" i="9" s="1"/>
  <c r="S27" i="9"/>
  <c r="R27" i="9"/>
  <c r="Q27" i="9"/>
  <c r="P27" i="9"/>
  <c r="N27" i="9"/>
  <c r="M25" i="9"/>
  <c r="M24" i="9"/>
  <c r="M23" i="9"/>
  <c r="M22" i="9"/>
  <c r="M21" i="9"/>
  <c r="M20" i="9"/>
  <c r="M19" i="9"/>
  <c r="M18" i="9"/>
  <c r="M17" i="9"/>
  <c r="M16" i="9"/>
  <c r="M15" i="9"/>
  <c r="M14" i="9"/>
  <c r="M13" i="9"/>
  <c r="M12" i="9"/>
  <c r="M11" i="9"/>
  <c r="F11" i="9"/>
  <c r="M9" i="9"/>
  <c r="F9" i="9"/>
  <c r="F10" i="9" s="1"/>
  <c r="Q29" i="9"/>
  <c r="Q30" i="9" s="1"/>
  <c r="M10" i="9" l="1"/>
  <c r="Q31" i="9"/>
  <c r="Q32" i="9" s="1"/>
  <c r="M8" i="9"/>
  <c r="R29" i="9"/>
  <c r="S29" i="9"/>
  <c r="S30" i="9" s="1"/>
  <c r="P29" i="9"/>
  <c r="P30" i="9" s="1"/>
  <c r="M27" i="9" l="1"/>
  <c r="P31" i="9"/>
  <c r="P32" i="9" s="1"/>
  <c r="S31" i="9"/>
  <c r="S32" i="9" s="1"/>
  <c r="R31" i="9"/>
  <c r="R30" i="9"/>
  <c r="R32" i="9" l="1"/>
  <c r="M32" i="9" s="1"/>
</calcChain>
</file>

<file path=xl/sharedStrings.xml><?xml version="1.0" encoding="utf-8"?>
<sst xmlns="http://schemas.openxmlformats.org/spreadsheetml/2006/main" count="377" uniqueCount="100">
  <si>
    <t>Obj.Hoofdelement</t>
  </si>
  <si>
    <t>Obj.Element</t>
  </si>
  <si>
    <t>Materiaal</t>
  </si>
  <si>
    <t>Hoeveelheid</t>
  </si>
  <si>
    <t>Eenheid</t>
  </si>
  <si>
    <t>MKI/ eenheid</t>
  </si>
  <si>
    <t xml:space="preserve">Bron LCA </t>
  </si>
  <si>
    <t>Totaal voor de hele projectperiode</t>
  </si>
  <si>
    <t>Levensduur</t>
  </si>
  <si>
    <t>1. Functionele eenheid</t>
  </si>
  <si>
    <t xml:space="preserve">5. Totaal voor de hele project periode </t>
  </si>
  <si>
    <t>4. Milieuprestatie per eenheid</t>
  </si>
  <si>
    <t>3. Decompositie in materialen</t>
  </si>
  <si>
    <t>2. Objectenboom</t>
  </si>
  <si>
    <t>Levensduur (jaar)</t>
  </si>
  <si>
    <t>MKI</t>
  </si>
  <si>
    <t>Omschrijving</t>
  </si>
  <si>
    <t>Peildatum</t>
  </si>
  <si>
    <t>MKI-berekening van een riolering</t>
  </si>
  <si>
    <t>500 meter</t>
  </si>
  <si>
    <t>6. MKI Uitgesplitst naar levenscyclusfase</t>
  </si>
  <si>
    <t>Abiot. uiputting in Sb. [kg]</t>
  </si>
  <si>
    <t>A1-A3</t>
  </si>
  <si>
    <t>A4-A5</t>
  </si>
  <si>
    <t>B</t>
  </si>
  <si>
    <t>C</t>
  </si>
  <si>
    <t>D</t>
  </si>
  <si>
    <t>Naam Productkaart</t>
  </si>
  <si>
    <t>Stalen rioleringsbuis</t>
  </si>
  <si>
    <t>m1</t>
  </si>
  <si>
    <t>Het betreft stalen rioleringsbuizen, met als functionele eenheid m1. Het uitgangspunt zijn stalen buizen volgens de DIN EN 10220 032003 normering van Staaltype St37. De kaart is schaalbaar ingevoerd, met een standaard buisdiameter van 76,1mm.</t>
  </si>
  <si>
    <t>Riolering</t>
  </si>
  <si>
    <t>Buis</t>
  </si>
  <si>
    <t>LIFE rioolbuis beton 200</t>
  </si>
  <si>
    <t>EPD LIFE betonbuis 500</t>
  </si>
  <si>
    <t>Kolken</t>
  </si>
  <si>
    <t>Kolk beton 380x380x900mm met deksel</t>
  </si>
  <si>
    <t>st</t>
  </si>
  <si>
    <t>NMD peildatum 31-1-22</t>
  </si>
  <si>
    <t>Buis naar kolken</t>
  </si>
  <si>
    <t>Inspectieputten</t>
  </si>
  <si>
    <t>Inspectieput prefab beton 800x800x1100mm, 15mm wanddikte</t>
  </si>
  <si>
    <t>Buitenriolering, 3-laags Polyvinylchloride (PVC-U) leidingsysteem, inclusief putten (BureauLeiding)</t>
  </si>
  <si>
    <t>kg</t>
  </si>
  <si>
    <t>Typische Europese buitenriolering van meerlaagse PVC-U met een kern van schuim en recyclaten. De rood-bruine leidingen hebben een diameter van 250 mm. Het systeem bevat 100 meter aan leidingen en beschouwt het ondergronds transport van afvalwater vanaf de ingang van een openbaar rioleringssysteem tot aan de ingang van het afvalwaterzuiveringscentrum. De resultaten zijn berekend per meter leiding, over de gehele levensduur van 100 jaar. _x000B_Het gehele geïnstalleerde leidingsysteem heeft een gewicht van 6,891 kg per functionale eenheid._x000B_De resultaten zijn berekend in 2020 a.d.h.v. de nieuwste achtergronddata (ecoinvent 3.5 en PlasticsEurope) en voor alle milieu-indicatoren volgens de SBK Bepalingsmethode._x000B_Het leidingsysteem bestaat uit volgende componenten: PVC-U met een kern van schuim en recyclaten, PVC-U fittingen, PP mangaten en SBR-afdichtingsringen. Het systeem bestaat uit roodbruin meerlagige PVC-U-buizen (met een kern van schuim en recyclaten) , SN 4, diameter 250 mm, 5 m lengte, m</t>
  </si>
  <si>
    <t>GVK rioleringsbuis</t>
  </si>
  <si>
    <t>Betreft rioleringsbuizen van glasvezel versterkt polyester GVK uitgewerkt per m1. GVK buizen bestaan uit drie hoofdbestandsdelen: 27% polyester, 16% glasvezel en 56% zand. Het soortelijk gewicht van GVK is 1800 kgm3.De kaart is schaalbaar ingevoerd met een standaard buisdiameter van 450mm.</t>
  </si>
  <si>
    <t>PVC rioleringsbuis, groot</t>
  </si>
  <si>
    <t>Betreft PVC buizen voor riolering met de functionele eenheid m1. De PVC buizen worden geproduceerd in twee varianten, PVCU en PVCO. De U staat voor unplasticized niet geplastificeerd. De O geeft aan dat het geheroriënteerd PVC betreft. De heroriëntatie betreft de moleculaire structuur van het PVC, waardoor eigenschappen van het PVC worden verbeterd. Er is echter geen LCAdata beschikbaar voor deze twee varianten van PVC. Bovendien is het soortelijk gewicht gelijk en zijn buisafmetingen ook identiek.De kaart is schaalbaar ingevoerd, met een standaard buisdiameter van 200mm. Deze kaart is geldig tussen maten 131mm en 315mm.</t>
  </si>
  <si>
    <t>Rioolbuis beton 300mm</t>
  </si>
  <si>
    <t>Rioolbuis beton diameter 300mm, wanddikte 55 mm</t>
  </si>
  <si>
    <t>Stalen rioleringsbuis 200</t>
  </si>
  <si>
    <t>Omrekening o.b.v. diameter</t>
  </si>
  <si>
    <t>GVK rioleringsbuis 200</t>
  </si>
  <si>
    <t>PVC rioleringsbuis 200</t>
  </si>
  <si>
    <t>PVC-U 200 inclusief putten</t>
  </si>
  <si>
    <t>Omrekening o.b.v. gewicht en diameter</t>
  </si>
  <si>
    <t>Rioolbuis beton 200</t>
  </si>
  <si>
    <t>Stalen rioleringsbuis 200, 100 jaar</t>
  </si>
  <si>
    <t>Omrekening naar 100 jaar</t>
  </si>
  <si>
    <t>PVC rioleringsbuis 200, 100 jaar</t>
  </si>
  <si>
    <t>Rioolbuis beton 200, 100 jaar</t>
  </si>
  <si>
    <t>LIFE rioolbuis beton 500</t>
  </si>
  <si>
    <t>Bron: EPD LIFE betonbuis 500</t>
  </si>
  <si>
    <t>LIFE rioolbuis beton 200, 100 jaar</t>
  </si>
  <si>
    <t>Omrekenfactoren diameters</t>
  </si>
  <si>
    <t>Diameter</t>
  </si>
  <si>
    <t>mm</t>
  </si>
  <si>
    <t>Wanddikte staal</t>
  </si>
  <si>
    <t>Volume staal per strekkende meter buis</t>
  </si>
  <si>
    <t>m3/m1</t>
  </si>
  <si>
    <t>Wanddikte beton</t>
  </si>
  <si>
    <t>-</t>
  </si>
  <si>
    <t>Volume beton per strekkende meter buis</t>
  </si>
  <si>
    <t>Wanddikte GVK</t>
  </si>
  <si>
    <t>Volume GVK per strekkende meter buis</t>
  </si>
  <si>
    <t>MKI-berekening van een oeverbescherming</t>
  </si>
  <si>
    <t>Damwand, staal (constructiestaal) 80 kg/m2</t>
  </si>
  <si>
    <t>Damwand kunststof vezelversterkt</t>
  </si>
  <si>
    <t>Damwand hout</t>
  </si>
  <si>
    <t>Ophoogmateriaal, grond</t>
  </si>
  <si>
    <t>Bekleding; waterbouwsteen, breuksteen, natuursteen</t>
  </si>
  <si>
    <t>Geotextiel vlies</t>
  </si>
  <si>
    <t>Hergebruikte steen waterbouw</t>
  </si>
  <si>
    <t>m</t>
  </si>
  <si>
    <t>jr</t>
  </si>
  <si>
    <t>Constructie 1 - Staal</t>
  </si>
  <si>
    <t>Damwand</t>
  </si>
  <si>
    <t>Constructie 1 - Kunststof</t>
  </si>
  <si>
    <t>Constructie 1 - Hout</t>
  </si>
  <si>
    <t>Constructie 2 - Natuurvriendelijke oever</t>
  </si>
  <si>
    <t>Afgraven grond</t>
  </si>
  <si>
    <t>Geotextiel</t>
  </si>
  <si>
    <t>Stortsteen</t>
  </si>
  <si>
    <t>Constructie 3 - Hybride</t>
  </si>
  <si>
    <t>Afzagen damwand</t>
  </si>
  <si>
    <t>m2</t>
  </si>
  <si>
    <t>m3</t>
  </si>
  <si>
    <t>Graafmachine, cat. IV, diesel</t>
  </si>
  <si>
    <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</si>
</sst>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quot;€&quot;* #,##0.00_);_(&quot;€&quot;* \(#,##0.00\);_(&quot;€&quot;* &quot;-&quot;??_);_(@_)"/>
    <numFmt numFmtId="165" formatCode="_(* #,##0.00_);_(* \(#,##0.00\);_(* &quot;-&quot;??_);_(@_)"/>
    <numFmt numFmtId="166" formatCode="#,##0.000"/>
    <numFmt numFmtId="167" formatCode="_ * #,##0.0_ ;_ * \-#,##0.0_ ;_ * &quot;-&quot;??_ ;_ @_ "/>
    <numFmt numFmtId="168" formatCode="0.0000"/>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b/>
      <sz val="11"/>
      <color theme="0"/>
      <name val="Calibri"/>
      <family val="2"/>
      <scheme val="minor"/>
    </font>
    <font>
      <u/>
      <sz val="11"/>
      <color theme="10"/>
      <name val="Calibri"/>
      <family val="2"/>
      <scheme val="minor"/>
    </font>
  </fonts>
  <fills count="7">
    <fill>
      <patternFill patternType="none"/>
    </fill>
    <fill>
      <patternFill patternType="gray125"/>
    </fill>
    <fill>
      <patternFill patternType="solid">
        <fgColor rgb="FF006666"/>
        <bgColor indexed="64"/>
      </patternFill>
    </fill>
    <fill>
      <patternFill patternType="solid">
        <fgColor rgb="FFC6E8E5"/>
        <bgColor indexed="64"/>
      </patternFill>
    </fill>
    <fill>
      <patternFill patternType="solid">
        <fgColor theme="0"/>
        <bgColor indexed="64"/>
      </patternFill>
    </fill>
    <fill>
      <patternFill patternType="solid">
        <fgColor theme="4" tint="0.59999389629810485"/>
        <bgColor indexed="64"/>
      </patternFill>
    </fill>
    <fill>
      <patternFill patternType="solid">
        <fgColor theme="2"/>
        <bgColor indexed="64"/>
      </patternFill>
    </fill>
  </fills>
  <borders count="19">
    <border>
      <left/>
      <right/>
      <top/>
      <bottom/>
      <diagonal/>
    </border>
    <border>
      <left style="thin">
        <color theme="0"/>
      </left>
      <right style="thin">
        <color theme="0"/>
      </right>
      <top style="thin">
        <color theme="0"/>
      </top>
      <bottom style="thin">
        <color theme="0"/>
      </bottom>
      <diagonal/>
    </border>
    <border>
      <left/>
      <right style="hair">
        <color theme="0" tint="-0.34998626667073579"/>
      </right>
      <top style="thin">
        <color theme="0"/>
      </top>
      <bottom style="hair">
        <color theme="0" tint="-0.34998626667073579"/>
      </bottom>
      <diagonal/>
    </border>
    <border>
      <left style="hair">
        <color theme="0" tint="-0.34998626667073579"/>
      </left>
      <right/>
      <top style="thin">
        <color theme="0"/>
      </top>
      <bottom style="hair">
        <color theme="0" tint="-0.34998626667073579"/>
      </bottom>
      <diagonal/>
    </border>
    <border>
      <left/>
      <right style="hair">
        <color theme="0" tint="-0.34998626667073579"/>
      </right>
      <top style="hair">
        <color theme="0" tint="-0.34998626667073579"/>
      </top>
      <bottom style="hair">
        <color theme="0" tint="-0.34998626667073579"/>
      </bottom>
      <diagonal/>
    </border>
    <border>
      <left style="hair">
        <color theme="0" tint="-0.34998626667073579"/>
      </left>
      <right/>
      <top style="hair">
        <color theme="0" tint="-0.34998626667073579"/>
      </top>
      <bottom style="hair">
        <color theme="0" tint="-0.34998626667073579"/>
      </bottom>
      <diagonal/>
    </border>
    <border>
      <left/>
      <right style="hair">
        <color theme="0" tint="-0.34998626667073579"/>
      </right>
      <top style="hair">
        <color theme="0" tint="-0.34998626667073579"/>
      </top>
      <bottom/>
      <diagonal/>
    </border>
    <border>
      <left style="hair">
        <color theme="0" tint="-0.34998626667073579"/>
      </left>
      <right/>
      <top style="hair">
        <color theme="0" tint="-0.34998626667073579"/>
      </top>
      <bottom/>
      <diagonal/>
    </border>
    <border>
      <left style="hair">
        <color theme="0" tint="-0.34998626667073579"/>
      </left>
      <right style="hair">
        <color theme="0" tint="-0.34998626667073579"/>
      </right>
      <top style="thin">
        <color theme="0"/>
      </top>
      <bottom style="hair">
        <color theme="0" tint="-0.34998626667073579"/>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style="hair">
        <color theme="0" tint="-0.34998626667073579"/>
      </right>
      <top style="hair">
        <color theme="0" tint="-0.34998626667073579"/>
      </top>
      <bottom/>
      <diagonal/>
    </border>
    <border>
      <left/>
      <right/>
      <top style="hair">
        <color theme="0" tint="-0.34998626667073579"/>
      </top>
      <bottom style="hair">
        <color theme="0" tint="-0.34998626667073579"/>
      </bottom>
      <diagonal/>
    </border>
    <border>
      <left/>
      <right style="hair">
        <color theme="0" tint="-0.34998626667073579"/>
      </right>
      <top/>
      <bottom style="hair">
        <color theme="0" tint="-0.34998626667073579"/>
      </bottom>
      <diagonal/>
    </border>
    <border>
      <left style="hair">
        <color theme="0" tint="-0.34998626667073579"/>
      </left>
      <right/>
      <top/>
      <bottom style="hair">
        <color theme="0" tint="-0.34998626667073579"/>
      </bottom>
      <diagonal/>
    </border>
    <border>
      <left/>
      <right/>
      <top/>
      <bottom style="thin">
        <color theme="0"/>
      </bottom>
      <diagonal/>
    </border>
    <border>
      <left/>
      <right/>
      <top style="thin">
        <color theme="0"/>
      </top>
      <bottom style="hair">
        <color theme="0" tint="-0.34998626667073579"/>
      </bottom>
      <diagonal/>
    </border>
    <border>
      <left/>
      <right/>
      <top style="hair">
        <color theme="0" tint="-0.34998626667073579"/>
      </top>
      <bottom/>
      <diagonal/>
    </border>
    <border>
      <left/>
      <right/>
      <top/>
      <bottom style="hair">
        <color theme="0" tint="-0.34998626667073579"/>
      </bottom>
      <diagonal/>
    </border>
    <border>
      <left style="hair">
        <color theme="0" tint="-0.34998626667073579"/>
      </left>
      <right style="hair">
        <color theme="0" tint="-0.34998626667073579"/>
      </right>
      <top/>
      <bottom style="hair">
        <color theme="0" tint="-0.34998626667073579"/>
      </bottom>
      <diagonal/>
    </border>
  </borders>
  <cellStyleXfs count="5">
    <xf numFmtId="0" fontId="0" fillId="0" borderId="0"/>
    <xf numFmtId="0" fontId="1" fillId="0" borderId="0"/>
    <xf numFmtId="164" fontId="1" fillId="0" borderId="0" applyFont="0" applyFill="0" applyBorder="0" applyAlignment="0" applyProtection="0"/>
    <xf numFmtId="165" fontId="1" fillId="0" borderId="0" applyFont="0" applyFill="0" applyBorder="0" applyAlignment="0" applyProtection="0"/>
    <xf numFmtId="0" fontId="5" fillId="0" borderId="0" applyNumberFormat="0" applyFill="0" applyBorder="0" applyAlignment="0" applyProtection="0"/>
  </cellStyleXfs>
  <cellXfs count="67">
    <xf numFmtId="0" fontId="0" fillId="0" borderId="0" xfId="0"/>
    <xf numFmtId="0" fontId="2" fillId="0" borderId="0" xfId="0" applyFont="1"/>
    <xf numFmtId="1" fontId="0" fillId="0" borderId="0" xfId="0" applyNumberFormat="1"/>
    <xf numFmtId="164" fontId="4" fillId="2" borderId="0" xfId="2" applyFont="1" applyFill="1" applyBorder="1" applyAlignment="1" applyProtection="1">
      <alignment vertical="top" wrapText="1"/>
      <protection locked="0"/>
    </xf>
    <xf numFmtId="3" fontId="0" fillId="0" borderId="0" xfId="0" applyNumberFormat="1"/>
    <xf numFmtId="4" fontId="0" fillId="0" borderId="0" xfId="0" applyNumberFormat="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4" fontId="0" fillId="0" borderId="4" xfId="0" applyNumberFormat="1" applyBorder="1"/>
    <xf numFmtId="4" fontId="0" fillId="0" borderId="6" xfId="0" applyNumberFormat="1" applyBorder="1"/>
    <xf numFmtId="3" fontId="0" fillId="0" borderId="4" xfId="0" applyNumberFormat="1" applyBorder="1"/>
    <xf numFmtId="0" fontId="3" fillId="3" borderId="1" xfId="1" applyFont="1" applyFill="1" applyBorder="1" applyAlignment="1" applyProtection="1">
      <alignment horizontal="left" vertical="top"/>
      <protection locked="0"/>
    </xf>
    <xf numFmtId="4" fontId="3" fillId="3" borderId="1" xfId="1" applyNumberFormat="1" applyFont="1" applyFill="1" applyBorder="1" applyAlignment="1" applyProtection="1">
      <alignment horizontal="left" vertical="top"/>
      <protection locked="0"/>
    </xf>
    <xf numFmtId="4" fontId="3" fillId="3" borderId="1" xfId="2" applyNumberFormat="1" applyFont="1" applyFill="1" applyBorder="1" applyAlignment="1" applyProtection="1">
      <alignment vertical="top" wrapText="1"/>
      <protection locked="0"/>
    </xf>
    <xf numFmtId="164" fontId="3" fillId="3" borderId="1" xfId="2" applyFont="1" applyFill="1" applyBorder="1" applyAlignment="1" applyProtection="1">
      <alignment vertical="top"/>
      <protection locked="0"/>
    </xf>
    <xf numFmtId="164" fontId="3" fillId="3" borderId="0" xfId="2" applyFont="1" applyFill="1" applyBorder="1" applyAlignment="1" applyProtection="1">
      <alignment vertical="top" wrapText="1"/>
      <protection locked="0"/>
    </xf>
    <xf numFmtId="1" fontId="3" fillId="3" borderId="1" xfId="2" applyNumberFormat="1" applyFont="1" applyFill="1" applyBorder="1" applyAlignment="1" applyProtection="1">
      <alignment vertical="top" wrapText="1"/>
      <protection locked="0"/>
    </xf>
    <xf numFmtId="3" fontId="3" fillId="3" borderId="1" xfId="2" applyNumberFormat="1" applyFont="1" applyFill="1" applyBorder="1" applyAlignment="1" applyProtection="1">
      <alignment vertical="top" wrapText="1"/>
      <protection locked="0"/>
    </xf>
    <xf numFmtId="4" fontId="4" fillId="2" borderId="0" xfId="2" applyNumberFormat="1" applyFont="1" applyFill="1" applyBorder="1" applyAlignment="1" applyProtection="1">
      <alignment vertical="top"/>
      <protection locked="0"/>
    </xf>
    <xf numFmtId="164" fontId="4" fillId="2" borderId="0" xfId="2" applyFont="1" applyFill="1" applyBorder="1" applyAlignment="1" applyProtection="1">
      <alignment vertical="top"/>
      <protection locked="0"/>
    </xf>
    <xf numFmtId="1" fontId="4" fillId="2" borderId="0" xfId="2" applyNumberFormat="1" applyFont="1" applyFill="1" applyBorder="1" applyAlignment="1" applyProtection="1">
      <alignment vertical="top" wrapText="1"/>
      <protection locked="0"/>
    </xf>
    <xf numFmtId="0" fontId="3" fillId="3" borderId="1" xfId="1" applyFont="1" applyFill="1" applyBorder="1" applyAlignment="1" applyProtection="1">
      <alignment horizontal="right" vertical="top"/>
      <protection locked="0"/>
    </xf>
    <xf numFmtId="0" fontId="0" fillId="0" borderId="12" xfId="0" applyBorder="1"/>
    <xf numFmtId="0" fontId="0" fillId="0" borderId="13" xfId="0" applyBorder="1"/>
    <xf numFmtId="14" fontId="0" fillId="0" borderId="13" xfId="0" applyNumberFormat="1" applyBorder="1"/>
    <xf numFmtId="0" fontId="4" fillId="2" borderId="0" xfId="0" applyFont="1" applyFill="1"/>
    <xf numFmtId="4" fontId="4" fillId="2" borderId="0" xfId="0" applyNumberFormat="1" applyFont="1" applyFill="1"/>
    <xf numFmtId="1" fontId="4" fillId="2" borderId="0" xfId="0" applyNumberFormat="1" applyFont="1" applyFill="1"/>
    <xf numFmtId="0" fontId="4" fillId="2" borderId="0" xfId="1" applyFont="1" applyFill="1" applyAlignment="1" applyProtection="1">
      <alignment horizontal="left" vertical="top"/>
      <protection locked="0"/>
    </xf>
    <xf numFmtId="4" fontId="4" fillId="2" borderId="0" xfId="1" applyNumberFormat="1" applyFont="1" applyFill="1" applyAlignment="1" applyProtection="1">
      <alignment horizontal="left" vertical="top"/>
      <protection locked="0"/>
    </xf>
    <xf numFmtId="1" fontId="4" fillId="2" borderId="14" xfId="2" applyNumberFormat="1" applyFont="1" applyFill="1" applyBorder="1" applyAlignment="1" applyProtection="1">
      <alignment horizontal="left" vertical="top" wrapText="1"/>
      <protection locked="0"/>
    </xf>
    <xf numFmtId="1" fontId="3" fillId="4" borderId="0" xfId="2" applyNumberFormat="1" applyFont="1" applyFill="1" applyBorder="1" applyAlignment="1" applyProtection="1">
      <alignment vertical="top" wrapText="1"/>
      <protection locked="0"/>
    </xf>
    <xf numFmtId="1" fontId="4" fillId="2" borderId="0" xfId="2" applyNumberFormat="1" applyFont="1" applyFill="1" applyBorder="1" applyAlignment="1" applyProtection="1">
      <alignment vertical="top"/>
      <protection locked="0"/>
    </xf>
    <xf numFmtId="1" fontId="3" fillId="4" borderId="1" xfId="2" applyNumberFormat="1" applyFont="1" applyFill="1" applyBorder="1" applyAlignment="1" applyProtection="1">
      <alignment vertical="top" wrapText="1"/>
      <protection locked="0"/>
    </xf>
    <xf numFmtId="3" fontId="0" fillId="0" borderId="8" xfId="0" applyNumberFormat="1" applyBorder="1"/>
    <xf numFmtId="4" fontId="0" fillId="0" borderId="11" xfId="0" applyNumberFormat="1" applyBorder="1" applyAlignment="1">
      <alignment horizontal="right"/>
    </xf>
    <xf numFmtId="166" fontId="0" fillId="0" borderId="15" xfId="0" applyNumberFormat="1" applyBorder="1"/>
    <xf numFmtId="3" fontId="0" fillId="0" borderId="2" xfId="0" applyNumberFormat="1" applyBorder="1"/>
    <xf numFmtId="3" fontId="0" fillId="0" borderId="3" xfId="0" applyNumberFormat="1" applyBorder="1"/>
    <xf numFmtId="166" fontId="0" fillId="0" borderId="11" xfId="0" applyNumberFormat="1" applyBorder="1"/>
    <xf numFmtId="3" fontId="0" fillId="0" borderId="9" xfId="0" applyNumberFormat="1" applyBorder="1"/>
    <xf numFmtId="3" fontId="0" fillId="0" borderId="5" xfId="0" applyNumberFormat="1" applyBorder="1"/>
    <xf numFmtId="166" fontId="0" fillId="0" borderId="16" xfId="0" applyNumberFormat="1" applyBorder="1"/>
    <xf numFmtId="3" fontId="0" fillId="0" borderId="6" xfId="0" applyNumberFormat="1" applyBorder="1"/>
    <xf numFmtId="3" fontId="0" fillId="0" borderId="10" xfId="0" applyNumberFormat="1" applyBorder="1"/>
    <xf numFmtId="3" fontId="0" fillId="0" borderId="7" xfId="0" applyNumberFormat="1" applyBorder="1"/>
    <xf numFmtId="3" fontId="3" fillId="4" borderId="1" xfId="2" applyNumberFormat="1" applyFont="1" applyFill="1" applyBorder="1" applyAlignment="1" applyProtection="1">
      <alignment vertical="top" wrapText="1"/>
      <protection locked="0"/>
    </xf>
    <xf numFmtId="167" fontId="3" fillId="5" borderId="0" xfId="3" applyNumberFormat="1" applyFont="1" applyFill="1" applyBorder="1" applyAlignment="1" applyProtection="1">
      <alignment horizontal="right" vertical="top" wrapText="1"/>
      <protection locked="0"/>
    </xf>
    <xf numFmtId="0" fontId="2" fillId="5" borderId="0" xfId="0" applyFont="1" applyFill="1" applyAlignment="1">
      <alignment horizontal="right"/>
    </xf>
    <xf numFmtId="0" fontId="2" fillId="5" borderId="0" xfId="0" applyFont="1" applyFill="1"/>
    <xf numFmtId="3" fontId="0" fillId="6" borderId="0" xfId="0" applyNumberFormat="1" applyFill="1"/>
    <xf numFmtId="0" fontId="4" fillId="2" borderId="0" xfId="0" applyFont="1" applyFill="1" applyAlignment="1">
      <alignment wrapText="1"/>
    </xf>
    <xf numFmtId="0" fontId="0" fillId="0" borderId="0" xfId="0" applyAlignment="1">
      <alignment wrapText="1"/>
    </xf>
    <xf numFmtId="166" fontId="0" fillId="0" borderId="13" xfId="0" applyNumberFormat="1" applyBorder="1"/>
    <xf numFmtId="3" fontId="0" fillId="0" borderId="13" xfId="0" applyNumberFormat="1" applyBorder="1"/>
    <xf numFmtId="0" fontId="2" fillId="0" borderId="12" xfId="0" applyFont="1" applyBorder="1"/>
    <xf numFmtId="0" fontId="5" fillId="0" borderId="12" xfId="4" applyBorder="1"/>
    <xf numFmtId="168" fontId="0" fillId="0" borderId="12" xfId="0" applyNumberFormat="1" applyBorder="1"/>
    <xf numFmtId="0" fontId="0" fillId="0" borderId="12" xfId="0" applyBorder="1" applyAlignment="1">
      <alignment horizontal="right"/>
    </xf>
    <xf numFmtId="2" fontId="0" fillId="0" borderId="5" xfId="0" applyNumberFormat="1" applyBorder="1"/>
    <xf numFmtId="166" fontId="0" fillId="0" borderId="17" xfId="0" applyNumberFormat="1" applyBorder="1"/>
    <xf numFmtId="3" fontId="0" fillId="0" borderId="12" xfId="0" applyNumberFormat="1" applyBorder="1"/>
    <xf numFmtId="3" fontId="0" fillId="0" borderId="18" xfId="0" applyNumberFormat="1" applyBorder="1"/>
  </cellXfs>
  <cellStyles count="5">
    <cellStyle name="Hyperlink" xfId="4" builtinId="8"/>
    <cellStyle name="Komma 2" xfId="3" xr:uid="{EA810EC1-23DE-4D9A-B60D-C7BBD0906CC5}"/>
    <cellStyle name="Standaard" xfId="0" builtinId="0"/>
    <cellStyle name="Standaard 2" xfId="1" xr:uid="{3E14ECA0-254E-4878-94D4-6C2FE09193E6}"/>
    <cellStyle name="Valuta 2" xfId="2" xr:uid="{7FDE6DD3-B25E-48FD-995E-08FFB2A58F6F}"/>
  </cellStyles>
  <dxfs count="0"/>
  <tableStyles count="1" defaultTableStyle="TableStyleMedium2" defaultPivotStyle="PivotStyleLight16">
    <tableStyle name="Invisible" pivot="0" table="0" count="0" xr9:uid="{D8E7E8E9-4123-485C-AC76-57D6E4C5936A}"/>
  </tableStyles>
  <colors>
    <mruColors>
      <color rgb="FFC6E8E5"/>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A-5CC6-11CF-8D67-00AA00BDCE1D}" ax:persistence="persistStream" r:id="rId1"/>
</file>

<file path=xl/activeX/activeX10.xml><?xml version="1.0" encoding="utf-8"?>
<ax:ocx xmlns:ax="http://schemas.microsoft.com/office/2006/activeX" xmlns:r="http://schemas.openxmlformats.org/officeDocument/2006/relationships" ax:classid="{5512D116-5CC6-11CF-8D67-00AA00BDCE1D}" ax:persistence="persistStream" r:id="rId1"/>
</file>

<file path=xl/activeX/activeX11.xml><?xml version="1.0" encoding="utf-8"?>
<ax:ocx xmlns:ax="http://schemas.microsoft.com/office/2006/activeX" xmlns:r="http://schemas.openxmlformats.org/officeDocument/2006/relationships" ax:classid="{5512D116-5CC6-11CF-8D67-00AA00BDCE1D}" ax:persistence="persistStream" r:id="rId1"/>
</file>

<file path=xl/activeX/activeX12.xml><?xml version="1.0" encoding="utf-8"?>
<ax:ocx xmlns:ax="http://schemas.microsoft.com/office/2006/activeX" xmlns:r="http://schemas.openxmlformats.org/officeDocument/2006/relationships" ax:classid="{5512D116-5CC6-11CF-8D67-00AA00BDCE1D}" ax:persistence="persistStream" r:id="rId1"/>
</file>

<file path=xl/activeX/activeX13.xml><?xml version="1.0" encoding="utf-8"?>
<ax:ocx xmlns:ax="http://schemas.microsoft.com/office/2006/activeX" xmlns:r="http://schemas.openxmlformats.org/officeDocument/2006/relationships" ax:classid="{5512D116-5CC6-11CF-8D67-00AA00BDCE1D}" ax:persistence="persistStream" r:id="rId1"/>
</file>

<file path=xl/activeX/activeX14.xml><?xml version="1.0" encoding="utf-8"?>
<ax:ocx xmlns:ax="http://schemas.microsoft.com/office/2006/activeX" xmlns:r="http://schemas.openxmlformats.org/officeDocument/2006/relationships" ax:classid="{5512D116-5CC6-11CF-8D67-00AA00BDCE1D}" ax:persistence="persistStream" r:id="rId1"/>
</file>

<file path=xl/activeX/activeX15.xml><?xml version="1.0" encoding="utf-8"?>
<ax:ocx xmlns:ax="http://schemas.microsoft.com/office/2006/activeX" xmlns:r="http://schemas.openxmlformats.org/officeDocument/2006/relationships" ax:classid="{5512D116-5CC6-11CF-8D67-00AA00BDCE1D}" ax:persistence="persistStream" r:id="rId1"/>
</file>

<file path=xl/activeX/activeX16.xml><?xml version="1.0" encoding="utf-8"?>
<ax:ocx xmlns:ax="http://schemas.microsoft.com/office/2006/activeX" xmlns:r="http://schemas.openxmlformats.org/officeDocument/2006/relationships" ax:classid="{5512D116-5CC6-11CF-8D67-00AA00BDCE1D}" ax:persistence="persistStream" r:id="rId1"/>
</file>

<file path=xl/activeX/activeX17.xml><?xml version="1.0" encoding="utf-8"?>
<ax:ocx xmlns:ax="http://schemas.microsoft.com/office/2006/activeX" xmlns:r="http://schemas.openxmlformats.org/officeDocument/2006/relationships" ax:classid="{5512D116-5CC6-11CF-8D67-00AA00BDCE1D}" ax:persistence="persistStream" r:id="rId1"/>
</file>

<file path=xl/activeX/activeX18.xml><?xml version="1.0" encoding="utf-8"?>
<ax:ocx xmlns:ax="http://schemas.microsoft.com/office/2006/activeX" xmlns:r="http://schemas.openxmlformats.org/officeDocument/2006/relationships" ax:classid="{5512D116-5CC6-11CF-8D67-00AA00BDCE1D}" ax:persistence="persistStream" r:id="rId1"/>
</file>

<file path=xl/activeX/activeX19.xml><?xml version="1.0" encoding="utf-8"?>
<ax:ocx xmlns:ax="http://schemas.microsoft.com/office/2006/activeX" xmlns:r="http://schemas.openxmlformats.org/officeDocument/2006/relationships" ax:classid="{5512D116-5CC6-11CF-8D67-00AA00BDCE1D}" ax:persistence="persistStream" r:id="rId1"/>
</file>

<file path=xl/activeX/activeX2.xml><?xml version="1.0" encoding="utf-8"?>
<ax:ocx xmlns:ax="http://schemas.microsoft.com/office/2006/activeX" xmlns:r="http://schemas.openxmlformats.org/officeDocument/2006/relationships" ax:classid="{5512D116-5CC6-11CF-8D67-00AA00BDCE1D}" ax:persistence="persistStream" r:id="rId1"/>
</file>

<file path=xl/activeX/activeX20.xml><?xml version="1.0" encoding="utf-8"?>
<ax:ocx xmlns:ax="http://schemas.microsoft.com/office/2006/activeX" xmlns:r="http://schemas.openxmlformats.org/officeDocument/2006/relationships" ax:classid="{5512D116-5CC6-11CF-8D67-00AA00BDCE1D}" ax:persistence="persistStream" r:id="rId1"/>
</file>

<file path=xl/activeX/activeX21.xml><?xml version="1.0" encoding="utf-8"?>
<ax:ocx xmlns:ax="http://schemas.microsoft.com/office/2006/activeX" xmlns:r="http://schemas.openxmlformats.org/officeDocument/2006/relationships" ax:classid="{5512D116-5CC6-11CF-8D67-00AA00BDCE1D}" ax:persistence="persistStream" r:id="rId1"/>
</file>

<file path=xl/activeX/activeX22.xml><?xml version="1.0" encoding="utf-8"?>
<ax:ocx xmlns:ax="http://schemas.microsoft.com/office/2006/activeX" xmlns:r="http://schemas.openxmlformats.org/officeDocument/2006/relationships" ax:classid="{5512D116-5CC6-11CF-8D67-00AA00BDCE1D}" ax:persistence="persistStream" r:id="rId1"/>
</file>

<file path=xl/activeX/activeX23.xml><?xml version="1.0" encoding="utf-8"?>
<ax:ocx xmlns:ax="http://schemas.microsoft.com/office/2006/activeX" xmlns:r="http://schemas.openxmlformats.org/officeDocument/2006/relationships" ax:classid="{5512D116-5CC6-11CF-8D67-00AA00BDCE1D}" ax:persistence="persistStream" r:id="rId1"/>
</file>

<file path=xl/activeX/activeX24.xml><?xml version="1.0" encoding="utf-8"?>
<ax:ocx xmlns:ax="http://schemas.microsoft.com/office/2006/activeX" xmlns:r="http://schemas.openxmlformats.org/officeDocument/2006/relationships" ax:classid="{5512D116-5CC6-11CF-8D67-00AA00BDCE1D}" ax:persistence="persistStream" r:id="rId1"/>
</file>

<file path=xl/activeX/activeX25.xml><?xml version="1.0" encoding="utf-8"?>
<ax:ocx xmlns:ax="http://schemas.microsoft.com/office/2006/activeX" xmlns:r="http://schemas.openxmlformats.org/officeDocument/2006/relationships" ax:classid="{5512D116-5CC6-11CF-8D67-00AA00BDCE1D}" ax:persistence="persistStream" r:id="rId1"/>
</file>

<file path=xl/activeX/activeX26.xml><?xml version="1.0" encoding="utf-8"?>
<ax:ocx xmlns:ax="http://schemas.microsoft.com/office/2006/activeX" xmlns:r="http://schemas.openxmlformats.org/officeDocument/2006/relationships" ax:classid="{5512D122-5CC6-11CF-8D67-00AA00BDCE1D}" ax:persistence="persistStream" r:id="rId1"/>
</file>

<file path=xl/activeX/activeX3.xml><?xml version="1.0" encoding="utf-8"?>
<ax:ocx xmlns:ax="http://schemas.microsoft.com/office/2006/activeX" xmlns:r="http://schemas.openxmlformats.org/officeDocument/2006/relationships" ax:classid="{5512D116-5CC6-11CF-8D67-00AA00BDCE1D}" ax:persistence="persistStream" r:id="rId1"/>
</file>

<file path=xl/activeX/activeX4.xml><?xml version="1.0" encoding="utf-8"?>
<ax:ocx xmlns:ax="http://schemas.microsoft.com/office/2006/activeX" xmlns:r="http://schemas.openxmlformats.org/officeDocument/2006/relationships" ax:classid="{5512D116-5CC6-11CF-8D67-00AA00BDCE1D}" ax:persistence="persistStream" r:id="rId1"/>
</file>

<file path=xl/activeX/activeX5.xml><?xml version="1.0" encoding="utf-8"?>
<ax:ocx xmlns:ax="http://schemas.microsoft.com/office/2006/activeX" xmlns:r="http://schemas.openxmlformats.org/officeDocument/2006/relationships" ax:classid="{5512D116-5CC6-11CF-8D67-00AA00BDCE1D}" ax:persistence="persistStream" r:id="rId1"/>
</file>

<file path=xl/activeX/activeX6.xml><?xml version="1.0" encoding="utf-8"?>
<ax:ocx xmlns:ax="http://schemas.microsoft.com/office/2006/activeX" xmlns:r="http://schemas.openxmlformats.org/officeDocument/2006/relationships" ax:classid="{5512D116-5CC6-11CF-8D67-00AA00BDCE1D}" ax:persistence="persistStream" r:id="rId1"/>
</file>

<file path=xl/activeX/activeX7.xml><?xml version="1.0" encoding="utf-8"?>
<ax:ocx xmlns:ax="http://schemas.microsoft.com/office/2006/activeX" xmlns:r="http://schemas.openxmlformats.org/officeDocument/2006/relationships" ax:classid="{5512D116-5CC6-11CF-8D67-00AA00BDCE1D}" ax:persistence="persistStream" r:id="rId1"/>
</file>

<file path=xl/activeX/activeX8.xml><?xml version="1.0" encoding="utf-8"?>
<ax:ocx xmlns:ax="http://schemas.microsoft.com/office/2006/activeX" xmlns:r="http://schemas.openxmlformats.org/officeDocument/2006/relationships" ax:classid="{5512D116-5CC6-11CF-8D67-00AA00BDCE1D}" ax:persistence="persistStream" r:id="rId1"/>
</file>

<file path=xl/activeX/activeX9.xml><?xml version="1.0" encoding="utf-8"?>
<ax:ocx xmlns:ax="http://schemas.microsoft.com/office/2006/activeX" xmlns:r="http://schemas.openxmlformats.org/officeDocument/2006/relationships" ax:classid="{5512D116-5CC6-11CF-8D67-00AA00BDCE1D}" ax:persistence="persistStream"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220980</xdr:colOff>
          <xdr:row>2</xdr:row>
          <xdr:rowOff>0</xdr:rowOff>
        </xdr:from>
        <xdr:to>
          <xdr:col>1</xdr:col>
          <xdr:colOff>579120</xdr:colOff>
          <xdr:row>3</xdr:row>
          <xdr:rowOff>45720</xdr:rowOff>
        </xdr:to>
        <xdr:sp macro="" textlink="">
          <xdr:nvSpPr>
            <xdr:cNvPr id="7169" name="Control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2</xdr:row>
          <xdr:rowOff>0</xdr:rowOff>
        </xdr:from>
        <xdr:to>
          <xdr:col>2</xdr:col>
          <xdr:colOff>556260</xdr:colOff>
          <xdr:row>3</xdr:row>
          <xdr:rowOff>60960</xdr:rowOff>
        </xdr:to>
        <xdr:sp macro="" textlink="">
          <xdr:nvSpPr>
            <xdr:cNvPr id="7170" name="Control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2</xdr:row>
          <xdr:rowOff>0</xdr:rowOff>
        </xdr:from>
        <xdr:to>
          <xdr:col>2</xdr:col>
          <xdr:colOff>556260</xdr:colOff>
          <xdr:row>3</xdr:row>
          <xdr:rowOff>60960</xdr:rowOff>
        </xdr:to>
        <xdr:sp macro="" textlink="">
          <xdr:nvSpPr>
            <xdr:cNvPr id="7171" name="Control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2</xdr:row>
          <xdr:rowOff>0</xdr:rowOff>
        </xdr:from>
        <xdr:to>
          <xdr:col>2</xdr:col>
          <xdr:colOff>556260</xdr:colOff>
          <xdr:row>3</xdr:row>
          <xdr:rowOff>60960</xdr:rowOff>
        </xdr:to>
        <xdr:sp macro="" textlink="">
          <xdr:nvSpPr>
            <xdr:cNvPr id="7172" name="Control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2</xdr:row>
          <xdr:rowOff>0</xdr:rowOff>
        </xdr:from>
        <xdr:to>
          <xdr:col>2</xdr:col>
          <xdr:colOff>556260</xdr:colOff>
          <xdr:row>3</xdr:row>
          <xdr:rowOff>60960</xdr:rowOff>
        </xdr:to>
        <xdr:sp macro="" textlink="">
          <xdr:nvSpPr>
            <xdr:cNvPr id="7173" name="Control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3</xdr:row>
          <xdr:rowOff>7620</xdr:rowOff>
        </xdr:from>
        <xdr:to>
          <xdr:col>2</xdr:col>
          <xdr:colOff>556260</xdr:colOff>
          <xdr:row>4</xdr:row>
          <xdr:rowOff>68580</xdr:rowOff>
        </xdr:to>
        <xdr:sp macro="" textlink="">
          <xdr:nvSpPr>
            <xdr:cNvPr id="7174" name="Control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4</xdr:row>
          <xdr:rowOff>7620</xdr:rowOff>
        </xdr:from>
        <xdr:to>
          <xdr:col>2</xdr:col>
          <xdr:colOff>556260</xdr:colOff>
          <xdr:row>5</xdr:row>
          <xdr:rowOff>68580</xdr:rowOff>
        </xdr:to>
        <xdr:sp macro="" textlink="">
          <xdr:nvSpPr>
            <xdr:cNvPr id="7175" name="Control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5</xdr:row>
          <xdr:rowOff>7620</xdr:rowOff>
        </xdr:from>
        <xdr:to>
          <xdr:col>2</xdr:col>
          <xdr:colOff>556260</xdr:colOff>
          <xdr:row>6</xdr:row>
          <xdr:rowOff>68580</xdr:rowOff>
        </xdr:to>
        <xdr:sp macro="" textlink="">
          <xdr:nvSpPr>
            <xdr:cNvPr id="7176" name="Control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7</xdr:row>
          <xdr:rowOff>0</xdr:rowOff>
        </xdr:from>
        <xdr:to>
          <xdr:col>2</xdr:col>
          <xdr:colOff>556260</xdr:colOff>
          <xdr:row>8</xdr:row>
          <xdr:rowOff>60960</xdr:rowOff>
        </xdr:to>
        <xdr:sp macro="" textlink="">
          <xdr:nvSpPr>
            <xdr:cNvPr id="7177" name="Control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7</xdr:row>
          <xdr:rowOff>22860</xdr:rowOff>
        </xdr:from>
        <xdr:to>
          <xdr:col>2</xdr:col>
          <xdr:colOff>556260</xdr:colOff>
          <xdr:row>8</xdr:row>
          <xdr:rowOff>83820</xdr:rowOff>
        </xdr:to>
        <xdr:sp macro="" textlink="">
          <xdr:nvSpPr>
            <xdr:cNvPr id="7178" name="Control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8</xdr:row>
          <xdr:rowOff>0</xdr:rowOff>
        </xdr:from>
        <xdr:to>
          <xdr:col>2</xdr:col>
          <xdr:colOff>556260</xdr:colOff>
          <xdr:row>9</xdr:row>
          <xdr:rowOff>60960</xdr:rowOff>
        </xdr:to>
        <xdr:sp macro="" textlink="">
          <xdr:nvSpPr>
            <xdr:cNvPr id="7179" name="Control 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8</xdr:row>
          <xdr:rowOff>22860</xdr:rowOff>
        </xdr:from>
        <xdr:to>
          <xdr:col>2</xdr:col>
          <xdr:colOff>556260</xdr:colOff>
          <xdr:row>9</xdr:row>
          <xdr:rowOff>83820</xdr:rowOff>
        </xdr:to>
        <xdr:sp macro="" textlink="">
          <xdr:nvSpPr>
            <xdr:cNvPr id="7180" name="Control 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9</xdr:row>
          <xdr:rowOff>0</xdr:rowOff>
        </xdr:from>
        <xdr:to>
          <xdr:col>2</xdr:col>
          <xdr:colOff>556260</xdr:colOff>
          <xdr:row>10</xdr:row>
          <xdr:rowOff>60960</xdr:rowOff>
        </xdr:to>
        <xdr:sp macro="" textlink="">
          <xdr:nvSpPr>
            <xdr:cNvPr id="7181" name="Control 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9</xdr:row>
          <xdr:rowOff>0</xdr:rowOff>
        </xdr:from>
        <xdr:to>
          <xdr:col>2</xdr:col>
          <xdr:colOff>556260</xdr:colOff>
          <xdr:row>10</xdr:row>
          <xdr:rowOff>60960</xdr:rowOff>
        </xdr:to>
        <xdr:sp macro="" textlink="">
          <xdr:nvSpPr>
            <xdr:cNvPr id="7182" name="Control 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9</xdr:row>
          <xdr:rowOff>0</xdr:rowOff>
        </xdr:from>
        <xdr:to>
          <xdr:col>2</xdr:col>
          <xdr:colOff>556260</xdr:colOff>
          <xdr:row>10</xdr:row>
          <xdr:rowOff>60960</xdr:rowOff>
        </xdr:to>
        <xdr:sp macro="" textlink="">
          <xdr:nvSpPr>
            <xdr:cNvPr id="7183" name="Control 15"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9</xdr:row>
          <xdr:rowOff>0</xdr:rowOff>
        </xdr:from>
        <xdr:to>
          <xdr:col>2</xdr:col>
          <xdr:colOff>556260</xdr:colOff>
          <xdr:row>10</xdr:row>
          <xdr:rowOff>60960</xdr:rowOff>
        </xdr:to>
        <xdr:sp macro="" textlink="">
          <xdr:nvSpPr>
            <xdr:cNvPr id="7184" name="Control 16"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9</xdr:row>
          <xdr:rowOff>0</xdr:rowOff>
        </xdr:from>
        <xdr:to>
          <xdr:col>2</xdr:col>
          <xdr:colOff>556260</xdr:colOff>
          <xdr:row>10</xdr:row>
          <xdr:rowOff>60960</xdr:rowOff>
        </xdr:to>
        <xdr:sp macro="" textlink="">
          <xdr:nvSpPr>
            <xdr:cNvPr id="7185" name="Control 17"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9</xdr:row>
          <xdr:rowOff>0</xdr:rowOff>
        </xdr:from>
        <xdr:to>
          <xdr:col>2</xdr:col>
          <xdr:colOff>556260</xdr:colOff>
          <xdr:row>10</xdr:row>
          <xdr:rowOff>60960</xdr:rowOff>
        </xdr:to>
        <xdr:sp macro="" textlink="">
          <xdr:nvSpPr>
            <xdr:cNvPr id="7186" name="Control 18" hidden="1">
              <a:extLst>
                <a:ext uri="{63B3BB69-23CF-44E3-9099-C40C66FF867C}">
                  <a14:compatExt spid="_x0000_s7186"/>
                </a:ext>
                <a:ext uri="{FF2B5EF4-FFF2-40B4-BE49-F238E27FC236}">
                  <a16:creationId xmlns:a16="http://schemas.microsoft.com/office/drawing/2014/main" id="{00000000-0008-0000-0100-000012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9</xdr:row>
          <xdr:rowOff>0</xdr:rowOff>
        </xdr:from>
        <xdr:to>
          <xdr:col>2</xdr:col>
          <xdr:colOff>556260</xdr:colOff>
          <xdr:row>10</xdr:row>
          <xdr:rowOff>60960</xdr:rowOff>
        </xdr:to>
        <xdr:sp macro="" textlink="">
          <xdr:nvSpPr>
            <xdr:cNvPr id="7187" name="Control 19"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9</xdr:row>
          <xdr:rowOff>0</xdr:rowOff>
        </xdr:from>
        <xdr:to>
          <xdr:col>2</xdr:col>
          <xdr:colOff>556260</xdr:colOff>
          <xdr:row>10</xdr:row>
          <xdr:rowOff>60960</xdr:rowOff>
        </xdr:to>
        <xdr:sp macro="" textlink="">
          <xdr:nvSpPr>
            <xdr:cNvPr id="7188" name="Control 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9</xdr:row>
          <xdr:rowOff>0</xdr:rowOff>
        </xdr:from>
        <xdr:to>
          <xdr:col>2</xdr:col>
          <xdr:colOff>556260</xdr:colOff>
          <xdr:row>10</xdr:row>
          <xdr:rowOff>60960</xdr:rowOff>
        </xdr:to>
        <xdr:sp macro="" textlink="">
          <xdr:nvSpPr>
            <xdr:cNvPr id="7189" name="Control 21" hidden="1">
              <a:extLst>
                <a:ext uri="{63B3BB69-23CF-44E3-9099-C40C66FF867C}">
                  <a14:compatExt spid="_x0000_s7189"/>
                </a:ext>
                <a:ext uri="{FF2B5EF4-FFF2-40B4-BE49-F238E27FC236}">
                  <a16:creationId xmlns:a16="http://schemas.microsoft.com/office/drawing/2014/main" id="{00000000-0008-0000-0100-000015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9</xdr:row>
          <xdr:rowOff>45720</xdr:rowOff>
        </xdr:from>
        <xdr:to>
          <xdr:col>2</xdr:col>
          <xdr:colOff>556260</xdr:colOff>
          <xdr:row>10</xdr:row>
          <xdr:rowOff>106680</xdr:rowOff>
        </xdr:to>
        <xdr:sp macro="" textlink="">
          <xdr:nvSpPr>
            <xdr:cNvPr id="7190" name="Control 22" hidden="1">
              <a:extLst>
                <a:ext uri="{63B3BB69-23CF-44E3-9099-C40C66FF867C}">
                  <a14:compatExt spid="_x0000_s7190"/>
                </a:ext>
                <a:ext uri="{FF2B5EF4-FFF2-40B4-BE49-F238E27FC236}">
                  <a16:creationId xmlns:a16="http://schemas.microsoft.com/office/drawing/2014/main" id="{00000000-0008-0000-0100-000016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9</xdr:row>
          <xdr:rowOff>45720</xdr:rowOff>
        </xdr:from>
        <xdr:to>
          <xdr:col>2</xdr:col>
          <xdr:colOff>556260</xdr:colOff>
          <xdr:row>10</xdr:row>
          <xdr:rowOff>106680</xdr:rowOff>
        </xdr:to>
        <xdr:sp macro="" textlink="">
          <xdr:nvSpPr>
            <xdr:cNvPr id="7191" name="Control 23" hidden="1">
              <a:extLst>
                <a:ext uri="{63B3BB69-23CF-44E3-9099-C40C66FF867C}">
                  <a14:compatExt spid="_x0000_s7191"/>
                </a:ext>
                <a:ext uri="{FF2B5EF4-FFF2-40B4-BE49-F238E27FC236}">
                  <a16:creationId xmlns:a16="http://schemas.microsoft.com/office/drawing/2014/main" id="{00000000-0008-0000-0100-000017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9</xdr:row>
          <xdr:rowOff>45720</xdr:rowOff>
        </xdr:from>
        <xdr:to>
          <xdr:col>2</xdr:col>
          <xdr:colOff>556260</xdr:colOff>
          <xdr:row>10</xdr:row>
          <xdr:rowOff>106680</xdr:rowOff>
        </xdr:to>
        <xdr:sp macro="" textlink="">
          <xdr:nvSpPr>
            <xdr:cNvPr id="7192" name="Control 24" hidden="1">
              <a:extLst>
                <a:ext uri="{63B3BB69-23CF-44E3-9099-C40C66FF867C}">
                  <a14:compatExt spid="_x0000_s7192"/>
                </a:ext>
                <a:ext uri="{FF2B5EF4-FFF2-40B4-BE49-F238E27FC236}">
                  <a16:creationId xmlns:a16="http://schemas.microsoft.com/office/drawing/2014/main" id="{00000000-0008-0000-0100-000018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9</xdr:row>
          <xdr:rowOff>45720</xdr:rowOff>
        </xdr:from>
        <xdr:to>
          <xdr:col>2</xdr:col>
          <xdr:colOff>556260</xdr:colOff>
          <xdr:row>10</xdr:row>
          <xdr:rowOff>106680</xdr:rowOff>
        </xdr:to>
        <xdr:sp macro="" textlink="">
          <xdr:nvSpPr>
            <xdr:cNvPr id="7193" name="Control 25" hidden="1">
              <a:extLst>
                <a:ext uri="{63B3BB69-23CF-44E3-9099-C40C66FF867C}">
                  <a14:compatExt spid="_x0000_s7193"/>
                </a:ext>
                <a:ext uri="{FF2B5EF4-FFF2-40B4-BE49-F238E27FC236}">
                  <a16:creationId xmlns:a16="http://schemas.microsoft.com/office/drawing/2014/main" id="{00000000-0008-0000-0100-000019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2926080</xdr:colOff>
          <xdr:row>12</xdr:row>
          <xdr:rowOff>60960</xdr:rowOff>
        </xdr:from>
        <xdr:to>
          <xdr:col>8</xdr:col>
          <xdr:colOff>15240</xdr:colOff>
          <xdr:row>13</xdr:row>
          <xdr:rowOff>106680</xdr:rowOff>
        </xdr:to>
        <xdr:sp macro="" textlink="">
          <xdr:nvSpPr>
            <xdr:cNvPr id="7194" name="Control 26" hidden="1">
              <a:extLst>
                <a:ext uri="{63B3BB69-23CF-44E3-9099-C40C66FF867C}">
                  <a14:compatExt spid="_x0000_s7194"/>
                </a:ext>
                <a:ext uri="{FF2B5EF4-FFF2-40B4-BE49-F238E27FC236}">
                  <a16:creationId xmlns:a16="http://schemas.microsoft.com/office/drawing/2014/main" id="{00000000-0008-0000-0100-00001A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image" Target="../media/image1.emf"/><Relationship Id="rId13" Type="http://schemas.openxmlformats.org/officeDocument/2006/relationships/control" Target="../activeX/activeX5.xml"/><Relationship Id="rId18" Type="http://schemas.openxmlformats.org/officeDocument/2006/relationships/control" Target="../activeX/activeX9.xml"/><Relationship Id="rId26" Type="http://schemas.openxmlformats.org/officeDocument/2006/relationships/control" Target="../activeX/activeX17.xml"/><Relationship Id="rId3" Type="http://schemas.openxmlformats.org/officeDocument/2006/relationships/hyperlink" Target="https://staaltabellen.nl/images/stories/pdf/staal%20tabel%20buizen.pdf" TargetMode="External"/><Relationship Id="rId21" Type="http://schemas.openxmlformats.org/officeDocument/2006/relationships/control" Target="../activeX/activeX12.xml"/><Relationship Id="rId34" Type="http://schemas.openxmlformats.org/officeDocument/2006/relationships/control" Target="../activeX/activeX25.xml"/><Relationship Id="rId7" Type="http://schemas.openxmlformats.org/officeDocument/2006/relationships/control" Target="../activeX/activeX1.xml"/><Relationship Id="rId12" Type="http://schemas.openxmlformats.org/officeDocument/2006/relationships/control" Target="../activeX/activeX4.xml"/><Relationship Id="rId17" Type="http://schemas.openxmlformats.org/officeDocument/2006/relationships/control" Target="../activeX/activeX8.xml"/><Relationship Id="rId25" Type="http://schemas.openxmlformats.org/officeDocument/2006/relationships/control" Target="../activeX/activeX16.xml"/><Relationship Id="rId33" Type="http://schemas.openxmlformats.org/officeDocument/2006/relationships/control" Target="../activeX/activeX24.xml"/><Relationship Id="rId2" Type="http://schemas.openxmlformats.org/officeDocument/2006/relationships/hyperlink" Target="https://www.dehamer.nl/producten/buizen/ronde-buizen/" TargetMode="External"/><Relationship Id="rId16" Type="http://schemas.openxmlformats.org/officeDocument/2006/relationships/control" Target="../activeX/activeX7.xml"/><Relationship Id="rId20" Type="http://schemas.openxmlformats.org/officeDocument/2006/relationships/control" Target="../activeX/activeX11.xml"/><Relationship Id="rId29" Type="http://schemas.openxmlformats.org/officeDocument/2006/relationships/control" Target="../activeX/activeX20.xml"/><Relationship Id="rId1" Type="http://schemas.openxmlformats.org/officeDocument/2006/relationships/hyperlink" Target="https://www.versteden.com/wp-content/uploads/2022/01/V32.001-Product-Catalog-DucoVer-Fiberglass-Piping-01-02-2022.pdf" TargetMode="External"/><Relationship Id="rId6" Type="http://schemas.openxmlformats.org/officeDocument/2006/relationships/vmlDrawing" Target="../drawings/vmlDrawing1.vml"/><Relationship Id="rId11" Type="http://schemas.openxmlformats.org/officeDocument/2006/relationships/control" Target="../activeX/activeX3.xml"/><Relationship Id="rId24" Type="http://schemas.openxmlformats.org/officeDocument/2006/relationships/control" Target="../activeX/activeX15.xml"/><Relationship Id="rId32" Type="http://schemas.openxmlformats.org/officeDocument/2006/relationships/control" Target="../activeX/activeX23.xml"/><Relationship Id="rId5" Type="http://schemas.openxmlformats.org/officeDocument/2006/relationships/drawing" Target="../drawings/drawing1.xml"/><Relationship Id="rId15" Type="http://schemas.openxmlformats.org/officeDocument/2006/relationships/control" Target="../activeX/activeX6.xml"/><Relationship Id="rId23" Type="http://schemas.openxmlformats.org/officeDocument/2006/relationships/control" Target="../activeX/activeX14.xml"/><Relationship Id="rId28" Type="http://schemas.openxmlformats.org/officeDocument/2006/relationships/control" Target="../activeX/activeX19.xml"/><Relationship Id="rId36" Type="http://schemas.openxmlformats.org/officeDocument/2006/relationships/image" Target="../media/image4.emf"/><Relationship Id="rId10" Type="http://schemas.openxmlformats.org/officeDocument/2006/relationships/image" Target="../media/image2.emf"/><Relationship Id="rId19" Type="http://schemas.openxmlformats.org/officeDocument/2006/relationships/control" Target="../activeX/activeX10.xml"/><Relationship Id="rId31" Type="http://schemas.openxmlformats.org/officeDocument/2006/relationships/control" Target="../activeX/activeX22.xml"/><Relationship Id="rId4" Type="http://schemas.openxmlformats.org/officeDocument/2006/relationships/printerSettings" Target="../printerSettings/printerSettings2.bin"/><Relationship Id="rId9" Type="http://schemas.openxmlformats.org/officeDocument/2006/relationships/control" Target="../activeX/activeX2.xml"/><Relationship Id="rId14" Type="http://schemas.openxmlformats.org/officeDocument/2006/relationships/image" Target="../media/image3.emf"/><Relationship Id="rId22" Type="http://schemas.openxmlformats.org/officeDocument/2006/relationships/control" Target="../activeX/activeX13.xml"/><Relationship Id="rId27" Type="http://schemas.openxmlformats.org/officeDocument/2006/relationships/control" Target="../activeX/activeX18.xml"/><Relationship Id="rId30" Type="http://schemas.openxmlformats.org/officeDocument/2006/relationships/control" Target="../activeX/activeX21.xml"/><Relationship Id="rId35" Type="http://schemas.openxmlformats.org/officeDocument/2006/relationships/control" Target="../activeX/activeX2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F5C81-98FE-4186-AAA9-619264A036BF}">
  <dimension ref="B2:T33"/>
  <sheetViews>
    <sheetView showGridLines="0" tabSelected="1" zoomScaleNormal="100" workbookViewId="0">
      <selection activeCell="K11" sqref="K11"/>
    </sheetView>
  </sheetViews>
  <sheetFormatPr defaultRowHeight="14.4" x14ac:dyDescent="0.3"/>
  <cols>
    <col min="1" max="1" width="3.6640625" customWidth="1"/>
    <col min="2" max="2" width="22" bestFit="1" customWidth="1"/>
    <col min="3" max="3" width="27.6640625" bestFit="1" customWidth="1"/>
    <col min="4" max="4" width="2.33203125" customWidth="1"/>
    <col min="5" max="5" width="47.44140625" bestFit="1" customWidth="1"/>
    <col min="6" max="6" width="13.6640625" style="5" customWidth="1"/>
    <col min="7" max="7" width="9.6640625" customWidth="1"/>
    <col min="8" max="8" width="2.33203125" customWidth="1"/>
    <col min="9" max="9" width="9.6640625" style="5" customWidth="1"/>
    <col min="10" max="10" width="9.6640625" customWidth="1"/>
    <col min="11" max="11" width="41.109375" bestFit="1" customWidth="1"/>
    <col min="12" max="12" width="2.33203125" customWidth="1"/>
    <col min="13" max="13" width="9.6640625" style="2" customWidth="1"/>
    <col min="14" max="14" width="9.6640625" style="2" hidden="1" customWidth="1"/>
    <col min="15" max="15" width="2.33203125" style="2" hidden="1" customWidth="1"/>
    <col min="16" max="20" width="9.6640625" style="2" hidden="1" customWidth="1"/>
    <col min="21" max="21" width="0" hidden="1" customWidth="1"/>
  </cols>
  <sheetData>
    <row r="2" spans="2:20" x14ac:dyDescent="0.3">
      <c r="B2" s="29" t="s">
        <v>18</v>
      </c>
      <c r="C2" s="29"/>
      <c r="D2" s="29"/>
      <c r="E2" s="29"/>
      <c r="F2" s="30"/>
      <c r="G2" s="29"/>
      <c r="H2" s="29"/>
      <c r="I2" s="30"/>
      <c r="J2" s="29"/>
      <c r="K2" s="29"/>
      <c r="L2" s="29"/>
      <c r="M2" s="31"/>
      <c r="N2" s="31"/>
      <c r="O2" s="31"/>
      <c r="P2" s="31"/>
      <c r="Q2" s="31"/>
      <c r="R2" s="31"/>
      <c r="S2" s="31"/>
      <c r="T2" s="31"/>
    </row>
    <row r="3" spans="2:20" x14ac:dyDescent="0.3">
      <c r="B3" s="15" t="s">
        <v>9</v>
      </c>
      <c r="C3" s="25" t="s">
        <v>19</v>
      </c>
      <c r="F3"/>
      <c r="I3"/>
      <c r="M3"/>
      <c r="N3"/>
      <c r="O3"/>
      <c r="P3"/>
      <c r="Q3"/>
      <c r="R3"/>
      <c r="S3"/>
      <c r="T3"/>
    </row>
    <row r="4" spans="2:20" x14ac:dyDescent="0.3">
      <c r="B4" s="15" t="s">
        <v>14</v>
      </c>
      <c r="C4" s="25">
        <v>100</v>
      </c>
      <c r="F4"/>
      <c r="I4"/>
      <c r="M4"/>
      <c r="N4"/>
      <c r="O4"/>
      <c r="P4"/>
      <c r="Q4"/>
      <c r="R4"/>
      <c r="S4"/>
      <c r="T4"/>
    </row>
    <row r="6" spans="2:20" s="1" customFormat="1" ht="30.75" customHeight="1" x14ac:dyDescent="0.3">
      <c r="B6" s="32" t="s">
        <v>13</v>
      </c>
      <c r="C6" s="32"/>
      <c r="E6" s="32" t="s">
        <v>12</v>
      </c>
      <c r="F6" s="33"/>
      <c r="G6" s="32"/>
      <c r="I6" s="22" t="s">
        <v>11</v>
      </c>
      <c r="J6" s="3"/>
      <c r="K6" s="23"/>
      <c r="M6" s="34" t="s">
        <v>10</v>
      </c>
      <c r="N6" s="24"/>
      <c r="O6" s="35"/>
      <c r="P6" s="36" t="s">
        <v>20</v>
      </c>
      <c r="Q6" s="24"/>
      <c r="R6" s="24"/>
      <c r="S6" s="24"/>
      <c r="T6" s="24"/>
    </row>
    <row r="7" spans="2:20" s="1" customFormat="1" ht="43.2" x14ac:dyDescent="0.3">
      <c r="B7" s="15" t="s">
        <v>0</v>
      </c>
      <c r="C7" s="15" t="s">
        <v>1</v>
      </c>
      <c r="E7" s="15" t="s">
        <v>2</v>
      </c>
      <c r="F7" s="16" t="s">
        <v>3</v>
      </c>
      <c r="G7" s="15" t="s">
        <v>4</v>
      </c>
      <c r="I7" s="17" t="s">
        <v>5</v>
      </c>
      <c r="J7" s="17" t="s">
        <v>8</v>
      </c>
      <c r="K7" s="18" t="s">
        <v>6</v>
      </c>
      <c r="M7" s="20" t="s">
        <v>15</v>
      </c>
      <c r="N7" s="20" t="s">
        <v>21</v>
      </c>
      <c r="O7" s="37"/>
      <c r="P7" s="20" t="s">
        <v>22</v>
      </c>
      <c r="Q7" s="20" t="s">
        <v>23</v>
      </c>
      <c r="R7" s="20" t="s">
        <v>24</v>
      </c>
      <c r="S7" s="20" t="s">
        <v>25</v>
      </c>
      <c r="T7" s="20" t="s">
        <v>26</v>
      </c>
    </row>
    <row r="8" spans="2:20" x14ac:dyDescent="0.3">
      <c r="B8" s="6" t="s">
        <v>31</v>
      </c>
      <c r="C8" s="7" t="s">
        <v>32</v>
      </c>
      <c r="E8" s="26" t="s">
        <v>33</v>
      </c>
      <c r="F8" s="9">
        <v>500</v>
      </c>
      <c r="G8" s="7" t="s">
        <v>29</v>
      </c>
      <c r="I8" s="12">
        <v>1.6800000000000002</v>
      </c>
      <c r="J8" s="9">
        <v>40</v>
      </c>
      <c r="K8" s="9" t="s">
        <v>34</v>
      </c>
      <c r="M8" s="39">
        <f>IFERROR(IF(J8&lt;$C$4,I8*$C$4/J8,I8)*F8,"-")</f>
        <v>2100.0000000000005</v>
      </c>
      <c r="N8" s="40"/>
      <c r="O8" s="4"/>
      <c r="P8" s="41"/>
      <c r="Q8" s="38"/>
      <c r="R8" s="38"/>
      <c r="S8" s="38"/>
      <c r="T8" s="42"/>
    </row>
    <row r="9" spans="2:20" x14ac:dyDescent="0.3">
      <c r="B9" s="8"/>
      <c r="C9" s="9" t="s">
        <v>35</v>
      </c>
      <c r="E9" s="8" t="s">
        <v>36</v>
      </c>
      <c r="F9" s="9">
        <f>(500/20+1)*2</f>
        <v>52</v>
      </c>
      <c r="G9" s="9" t="s">
        <v>37</v>
      </c>
      <c r="I9" s="12">
        <v>9.2695000000000007</v>
      </c>
      <c r="J9" s="9">
        <v>40</v>
      </c>
      <c r="K9" s="9" t="s">
        <v>38</v>
      </c>
      <c r="M9" s="39">
        <f t="shared" ref="M9:M25" si="0">IFERROR(IF(J9&lt;$C$4,I9*$C$4/J9,I9)*F9,"-")</f>
        <v>1205.0350000000001</v>
      </c>
      <c r="N9" s="43"/>
      <c r="O9" s="4"/>
      <c r="P9" s="14"/>
      <c r="Q9" s="44"/>
      <c r="R9" s="44"/>
      <c r="S9" s="44"/>
      <c r="T9" s="45"/>
    </row>
    <row r="10" spans="2:20" x14ac:dyDescent="0.3">
      <c r="B10" s="8"/>
      <c r="C10" s="9" t="s">
        <v>39</v>
      </c>
      <c r="E10" s="8" t="s">
        <v>33</v>
      </c>
      <c r="F10" s="9">
        <f>F9*2</f>
        <v>104</v>
      </c>
      <c r="G10" s="9" t="s">
        <v>29</v>
      </c>
      <c r="I10" s="12">
        <v>1.6800000000000002</v>
      </c>
      <c r="J10" s="9">
        <v>40</v>
      </c>
      <c r="K10" s="9" t="s">
        <v>34</v>
      </c>
      <c r="M10" s="39">
        <f t="shared" si="0"/>
        <v>436.80000000000013</v>
      </c>
      <c r="N10" s="43"/>
      <c r="O10" s="4"/>
      <c r="P10" s="14"/>
      <c r="Q10" s="44"/>
      <c r="R10" s="44"/>
      <c r="S10" s="44"/>
      <c r="T10" s="45"/>
    </row>
    <row r="11" spans="2:20" x14ac:dyDescent="0.3">
      <c r="B11" s="8"/>
      <c r="C11" s="9" t="s">
        <v>40</v>
      </c>
      <c r="E11" s="8" t="s">
        <v>41</v>
      </c>
      <c r="F11" s="9">
        <f>500/50+1</f>
        <v>11</v>
      </c>
      <c r="G11" s="9" t="s">
        <v>37</v>
      </c>
      <c r="I11" s="12">
        <v>28.904199999999999</v>
      </c>
      <c r="J11" s="9">
        <v>40</v>
      </c>
      <c r="K11" s="9" t="s">
        <v>38</v>
      </c>
      <c r="M11" s="39">
        <f t="shared" si="0"/>
        <v>794.86550000000011</v>
      </c>
      <c r="N11" s="43"/>
      <c r="O11" s="4"/>
      <c r="P11" s="14"/>
      <c r="Q11" s="44"/>
      <c r="R11" s="44"/>
      <c r="S11" s="44"/>
      <c r="T11" s="45"/>
    </row>
    <row r="12" spans="2:20" x14ac:dyDescent="0.3">
      <c r="B12" s="8"/>
      <c r="C12" s="9"/>
      <c r="E12" s="8"/>
      <c r="F12" s="9"/>
      <c r="G12" s="9"/>
      <c r="I12" s="12"/>
      <c r="J12" s="9"/>
      <c r="K12" s="9"/>
      <c r="M12" s="39" t="str">
        <f t="shared" si="0"/>
        <v>-</v>
      </c>
      <c r="N12" s="43"/>
      <c r="O12" s="4"/>
      <c r="P12" s="14"/>
      <c r="Q12" s="44"/>
      <c r="R12" s="44"/>
      <c r="S12" s="44"/>
      <c r="T12" s="45"/>
    </row>
    <row r="13" spans="2:20" x14ac:dyDescent="0.3">
      <c r="B13" s="8"/>
      <c r="C13" s="9"/>
      <c r="E13" s="8"/>
      <c r="F13" s="9"/>
      <c r="G13" s="9"/>
      <c r="I13" s="12"/>
      <c r="J13" s="9"/>
      <c r="K13" s="9"/>
      <c r="M13" s="39" t="str">
        <f t="shared" si="0"/>
        <v>-</v>
      </c>
      <c r="N13" s="43"/>
      <c r="O13" s="4"/>
      <c r="P13" s="14"/>
      <c r="Q13" s="44"/>
      <c r="R13" s="44"/>
      <c r="S13" s="44"/>
      <c r="T13" s="45"/>
    </row>
    <row r="14" spans="2:20" x14ac:dyDescent="0.3">
      <c r="B14" s="8"/>
      <c r="C14" s="9"/>
      <c r="E14" s="8"/>
      <c r="F14" s="9"/>
      <c r="G14" s="9"/>
      <c r="I14" s="12"/>
      <c r="J14" s="9"/>
      <c r="K14" s="9"/>
      <c r="M14" s="39" t="str">
        <f t="shared" si="0"/>
        <v>-</v>
      </c>
      <c r="N14" s="43"/>
      <c r="O14" s="4"/>
      <c r="P14" s="14"/>
      <c r="Q14" s="44"/>
      <c r="R14" s="44"/>
      <c r="S14" s="44"/>
      <c r="T14" s="45"/>
    </row>
    <row r="15" spans="2:20" x14ac:dyDescent="0.3">
      <c r="B15" s="8"/>
      <c r="C15" s="9"/>
      <c r="E15" s="8"/>
      <c r="F15" s="9"/>
      <c r="G15" s="9"/>
      <c r="I15" s="12"/>
      <c r="J15" s="9"/>
      <c r="K15" s="9"/>
      <c r="M15" s="39" t="str">
        <f t="shared" si="0"/>
        <v>-</v>
      </c>
      <c r="N15" s="43"/>
      <c r="O15" s="4"/>
      <c r="P15" s="14"/>
      <c r="Q15" s="44"/>
      <c r="R15" s="44"/>
      <c r="S15" s="44"/>
      <c r="T15" s="45"/>
    </row>
    <row r="16" spans="2:20" x14ac:dyDescent="0.3">
      <c r="B16" s="8"/>
      <c r="C16" s="9"/>
      <c r="E16" s="8"/>
      <c r="F16" s="9"/>
      <c r="G16" s="9"/>
      <c r="I16" s="12"/>
      <c r="J16" s="9"/>
      <c r="K16" s="9"/>
      <c r="M16" s="39" t="str">
        <f t="shared" si="0"/>
        <v>-</v>
      </c>
      <c r="N16" s="43"/>
      <c r="O16" s="4"/>
      <c r="P16" s="14"/>
      <c r="Q16" s="44"/>
      <c r="R16" s="44"/>
      <c r="S16" s="44"/>
      <c r="T16" s="45"/>
    </row>
    <row r="17" spans="2:20" x14ac:dyDescent="0.3">
      <c r="B17" s="8"/>
      <c r="C17" s="9"/>
      <c r="E17" s="8"/>
      <c r="F17" s="9"/>
      <c r="G17" s="9"/>
      <c r="I17" s="12"/>
      <c r="J17" s="9"/>
      <c r="K17" s="9"/>
      <c r="M17" s="39" t="str">
        <f t="shared" si="0"/>
        <v>-</v>
      </c>
      <c r="N17" s="43"/>
      <c r="O17" s="4"/>
      <c r="P17" s="14"/>
      <c r="Q17" s="44"/>
      <c r="R17" s="44"/>
      <c r="S17" s="44"/>
      <c r="T17" s="45"/>
    </row>
    <row r="18" spans="2:20" x14ac:dyDescent="0.3">
      <c r="B18" s="8"/>
      <c r="C18" s="9"/>
      <c r="E18" s="8"/>
      <c r="F18" s="9"/>
      <c r="G18" s="9"/>
      <c r="I18" s="12"/>
      <c r="J18" s="9"/>
      <c r="K18" s="9"/>
      <c r="M18" s="39" t="str">
        <f t="shared" si="0"/>
        <v>-</v>
      </c>
      <c r="N18" s="43"/>
      <c r="O18" s="4"/>
      <c r="P18" s="14"/>
      <c r="Q18" s="44"/>
      <c r="R18" s="44"/>
      <c r="S18" s="44"/>
      <c r="T18" s="45"/>
    </row>
    <row r="19" spans="2:20" x14ac:dyDescent="0.3">
      <c r="B19" s="8"/>
      <c r="C19" s="9"/>
      <c r="E19" s="8"/>
      <c r="F19" s="9"/>
      <c r="G19" s="9"/>
      <c r="I19" s="12"/>
      <c r="J19" s="9"/>
      <c r="K19" s="9"/>
      <c r="M19" s="39" t="str">
        <f t="shared" si="0"/>
        <v>-</v>
      </c>
      <c r="N19" s="43"/>
      <c r="O19" s="4"/>
      <c r="P19" s="14"/>
      <c r="Q19" s="44"/>
      <c r="R19" s="44"/>
      <c r="S19" s="44"/>
      <c r="T19" s="45"/>
    </row>
    <row r="20" spans="2:20" x14ac:dyDescent="0.3">
      <c r="B20" s="8"/>
      <c r="C20" s="9"/>
      <c r="E20" s="8"/>
      <c r="F20" s="9"/>
      <c r="G20" s="9"/>
      <c r="I20" s="12"/>
      <c r="J20" s="9"/>
      <c r="K20" s="9"/>
      <c r="M20" s="39" t="str">
        <f t="shared" si="0"/>
        <v>-</v>
      </c>
      <c r="N20" s="43"/>
      <c r="O20" s="4"/>
      <c r="P20" s="14"/>
      <c r="Q20" s="44"/>
      <c r="R20" s="44"/>
      <c r="S20" s="44"/>
      <c r="T20" s="45"/>
    </row>
    <row r="21" spans="2:20" x14ac:dyDescent="0.3">
      <c r="B21" s="8"/>
      <c r="C21" s="9"/>
      <c r="E21" s="8"/>
      <c r="F21" s="9"/>
      <c r="G21" s="9"/>
      <c r="I21" s="12"/>
      <c r="J21" s="9"/>
      <c r="K21" s="9"/>
      <c r="M21" s="39" t="str">
        <f t="shared" si="0"/>
        <v>-</v>
      </c>
      <c r="N21" s="43"/>
      <c r="O21" s="4"/>
      <c r="P21" s="14"/>
      <c r="Q21" s="44"/>
      <c r="R21" s="44"/>
      <c r="S21" s="44"/>
      <c r="T21" s="45"/>
    </row>
    <row r="22" spans="2:20" x14ac:dyDescent="0.3">
      <c r="B22" s="8"/>
      <c r="C22" s="9"/>
      <c r="E22" s="8"/>
      <c r="F22" s="9"/>
      <c r="G22" s="9"/>
      <c r="I22" s="12"/>
      <c r="J22" s="9"/>
      <c r="K22" s="9"/>
      <c r="M22" s="39" t="str">
        <f t="shared" si="0"/>
        <v>-</v>
      </c>
      <c r="N22" s="43"/>
      <c r="O22" s="4"/>
      <c r="P22" s="14"/>
      <c r="Q22" s="44"/>
      <c r="R22" s="44"/>
      <c r="S22" s="44"/>
      <c r="T22" s="45"/>
    </row>
    <row r="23" spans="2:20" x14ac:dyDescent="0.3">
      <c r="B23" s="8"/>
      <c r="C23" s="9"/>
      <c r="E23" s="8"/>
      <c r="F23" s="9"/>
      <c r="G23" s="9"/>
      <c r="I23" s="12"/>
      <c r="J23" s="9"/>
      <c r="K23" s="9"/>
      <c r="M23" s="39" t="str">
        <f t="shared" si="0"/>
        <v>-</v>
      </c>
      <c r="N23" s="43"/>
      <c r="O23" s="4"/>
      <c r="P23" s="14"/>
      <c r="Q23" s="44"/>
      <c r="R23" s="44"/>
      <c r="S23" s="44"/>
      <c r="T23" s="45"/>
    </row>
    <row r="24" spans="2:20" x14ac:dyDescent="0.3">
      <c r="B24" s="8"/>
      <c r="C24" s="9"/>
      <c r="E24" s="8"/>
      <c r="F24" s="9"/>
      <c r="G24" s="9"/>
      <c r="I24" s="12"/>
      <c r="J24" s="9"/>
      <c r="K24" s="9"/>
      <c r="M24" s="39" t="str">
        <f t="shared" si="0"/>
        <v>-</v>
      </c>
      <c r="N24" s="43"/>
      <c r="O24" s="4"/>
      <c r="P24" s="14"/>
      <c r="Q24" s="44"/>
      <c r="R24" s="44"/>
      <c r="S24" s="44"/>
      <c r="T24" s="45"/>
    </row>
    <row r="25" spans="2:20" x14ac:dyDescent="0.3">
      <c r="B25" s="10"/>
      <c r="C25" s="11"/>
      <c r="E25" s="10"/>
      <c r="F25" s="11"/>
      <c r="G25" s="11"/>
      <c r="I25" s="13"/>
      <c r="J25" s="11"/>
      <c r="K25" s="9"/>
      <c r="M25" s="39" t="str">
        <f t="shared" si="0"/>
        <v>-</v>
      </c>
      <c r="N25" s="46"/>
      <c r="O25" s="4"/>
      <c r="P25" s="47"/>
      <c r="Q25" s="48"/>
      <c r="R25" s="48"/>
      <c r="S25" s="48"/>
      <c r="T25" s="49"/>
    </row>
    <row r="26" spans="2:20" x14ac:dyDescent="0.3">
      <c r="M26" s="4"/>
      <c r="N26" s="4"/>
      <c r="O26" s="4"/>
      <c r="P26" s="4"/>
      <c r="Q26" s="4"/>
      <c r="R26" s="4"/>
      <c r="S26" s="4"/>
      <c r="T26" s="4"/>
    </row>
    <row r="27" spans="2:20" s="1" customFormat="1" x14ac:dyDescent="0.3">
      <c r="B27" s="15" t="s">
        <v>7</v>
      </c>
      <c r="C27" s="15"/>
      <c r="E27" s="15"/>
      <c r="F27" s="16"/>
      <c r="G27" s="15"/>
      <c r="I27" s="17"/>
      <c r="J27" s="19"/>
      <c r="K27" s="18"/>
      <c r="M27" s="21">
        <f>SUM(M8:M25)</f>
        <v>4536.7005000000008</v>
      </c>
      <c r="N27" s="21">
        <f>SUM(N8:N25)</f>
        <v>0</v>
      </c>
      <c r="O27" s="50"/>
      <c r="P27" s="21">
        <f>SUM(P8:P25)</f>
        <v>0</v>
      </c>
      <c r="Q27" s="21">
        <f>SUM(Q8:Q25)</f>
        <v>0</v>
      </c>
      <c r="R27" s="21">
        <f>SUM(R8:R25)</f>
        <v>0</v>
      </c>
      <c r="S27" s="21">
        <f>SUM(S8:S25)</f>
        <v>0</v>
      </c>
      <c r="T27" s="21">
        <f>SUM(T8:T25)</f>
        <v>0</v>
      </c>
    </row>
    <row r="28" spans="2:20" ht="14.4" hidden="1" customHeight="1" x14ac:dyDescent="0.3">
      <c r="M28" s="4"/>
      <c r="N28" s="4"/>
      <c r="O28" s="4"/>
      <c r="P28" s="4"/>
      <c r="Q28" s="4"/>
      <c r="R28" s="4"/>
      <c r="S28" s="4"/>
      <c r="T28" s="4"/>
    </row>
    <row r="29" spans="2:20" ht="14.4" hidden="1" customHeight="1" x14ac:dyDescent="0.3">
      <c r="M29" s="4"/>
      <c r="N29" s="4"/>
      <c r="O29" s="4"/>
      <c r="P29" s="4">
        <f>SUMIF($J$8:$J$25, "Ja",(P8:P25))</f>
        <v>0</v>
      </c>
      <c r="Q29" s="4">
        <f>SUMIF($J$8:$J$25, "Ja",(Q8:Q25))</f>
        <v>0</v>
      </c>
      <c r="R29" s="4">
        <f>SUMIF($J$8:$J$25, "Ja",(R8:R25))</f>
        <v>0</v>
      </c>
      <c r="S29" s="4">
        <f>SUMIF($J$8:$J$25, "Ja",(S8:S25))</f>
        <v>0</v>
      </c>
      <c r="T29" s="4"/>
    </row>
    <row r="30" spans="2:20" ht="14.4" hidden="1" customHeight="1" x14ac:dyDescent="0.3">
      <c r="M30" s="4"/>
      <c r="N30" s="4"/>
      <c r="O30" s="4"/>
      <c r="P30" s="4">
        <f>P29/1.3</f>
        <v>0</v>
      </c>
      <c r="Q30" s="4">
        <f>Q29/1.3</f>
        <v>0</v>
      </c>
      <c r="R30" s="4">
        <f>R29/1.3</f>
        <v>0</v>
      </c>
      <c r="S30" s="4">
        <f>S29/1.3</f>
        <v>0</v>
      </c>
      <c r="T30" s="4"/>
    </row>
    <row r="31" spans="2:20" ht="14.4" hidden="1" customHeight="1" x14ac:dyDescent="0.3">
      <c r="M31" s="4"/>
      <c r="N31" s="4"/>
      <c r="O31" s="4"/>
      <c r="P31" s="4">
        <f>P27-P29</f>
        <v>0</v>
      </c>
      <c r="Q31" s="4">
        <f>Q27-Q29</f>
        <v>0</v>
      </c>
      <c r="R31" s="4">
        <f>R27-R29</f>
        <v>0</v>
      </c>
      <c r="S31" s="4">
        <f>S27-S29</f>
        <v>0</v>
      </c>
      <c r="T31" s="4"/>
    </row>
    <row r="32" spans="2:20" ht="14.4" hidden="1" customHeight="1" x14ac:dyDescent="0.3">
      <c r="B32" s="51"/>
      <c r="C32" s="52"/>
      <c r="D32" s="52"/>
      <c r="E32" s="52"/>
      <c r="F32" s="52"/>
      <c r="G32" s="52"/>
      <c r="H32" s="53"/>
      <c r="I32" s="53"/>
      <c r="K32" s="53"/>
      <c r="M32" s="54">
        <f>SUM(P32:T32)</f>
        <v>0</v>
      </c>
      <c r="N32" s="4"/>
      <c r="O32" s="4"/>
      <c r="P32" s="54">
        <f>P31+P30</f>
        <v>0</v>
      </c>
      <c r="Q32" s="54">
        <f>Q31+Q30</f>
        <v>0</v>
      </c>
      <c r="R32" s="54">
        <f>R31+R30</f>
        <v>0</v>
      </c>
      <c r="S32" s="54">
        <f>S31+S30</f>
        <v>0</v>
      </c>
      <c r="T32" s="54">
        <f>T27</f>
        <v>0</v>
      </c>
    </row>
    <row r="33" spans="13:20" x14ac:dyDescent="0.3">
      <c r="M33" s="4"/>
      <c r="N33" s="4"/>
      <c r="O33" s="4"/>
      <c r="P33" s="4"/>
      <c r="Q33" s="4"/>
      <c r="R33" s="4"/>
      <c r="S33" s="4"/>
      <c r="T33" s="4"/>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3D866-E92F-4F0F-9E0E-111FF9917B19}">
  <sheetPr codeName="Sheet3"/>
  <dimension ref="B2:I30"/>
  <sheetViews>
    <sheetView showGridLines="0" zoomScaleNormal="100" workbookViewId="0">
      <pane xSplit="2" ySplit="2" topLeftCell="E8" activePane="bottomRight" state="frozen"/>
      <selection pane="topRight" activeCell="C1" sqref="C1"/>
      <selection pane="bottomLeft" activeCell="A3" sqref="A3"/>
      <selection pane="bottomRight" activeCell="I26" sqref="I26"/>
    </sheetView>
  </sheetViews>
  <sheetFormatPr defaultRowHeight="14.4" x14ac:dyDescent="0.3"/>
  <cols>
    <col min="1" max="1" width="3.33203125" customWidth="1"/>
    <col min="2" max="2" width="58.44140625" customWidth="1"/>
    <col min="3" max="3" width="8.33203125" bestFit="1" customWidth="1"/>
    <col min="4" max="4" width="7.6640625" customWidth="1"/>
    <col min="5" max="5" width="9" customWidth="1"/>
    <col min="6" max="6" width="11.6640625" customWidth="1"/>
    <col min="7" max="7" width="44.33203125" customWidth="1"/>
  </cols>
  <sheetData>
    <row r="2" spans="2:7" s="56" customFormat="1" ht="28.8" x14ac:dyDescent="0.3">
      <c r="B2" s="55" t="s">
        <v>27</v>
      </c>
      <c r="C2" s="55" t="s">
        <v>4</v>
      </c>
      <c r="D2" s="55" t="s">
        <v>15</v>
      </c>
      <c r="E2" s="55" t="s">
        <v>14</v>
      </c>
      <c r="F2" s="55" t="s">
        <v>17</v>
      </c>
      <c r="G2" s="55" t="s">
        <v>16</v>
      </c>
    </row>
    <row r="3" spans="2:7" x14ac:dyDescent="0.3">
      <c r="B3" s="26" t="s">
        <v>28</v>
      </c>
      <c r="C3" s="27" t="s">
        <v>29</v>
      </c>
      <c r="D3" s="57">
        <v>1.5349999999999999</v>
      </c>
      <c r="E3" s="58">
        <v>40</v>
      </c>
      <c r="F3" s="28">
        <v>44592</v>
      </c>
      <c r="G3" s="27" t="s">
        <v>30</v>
      </c>
    </row>
    <row r="4" spans="2:7" x14ac:dyDescent="0.3">
      <c r="B4" s="8" t="s">
        <v>42</v>
      </c>
      <c r="C4" s="9" t="s">
        <v>43</v>
      </c>
      <c r="D4" s="57">
        <v>1.9253</v>
      </c>
      <c r="E4" s="58">
        <v>100</v>
      </c>
      <c r="F4" s="28">
        <v>44592</v>
      </c>
      <c r="G4" s="9" t="s">
        <v>44</v>
      </c>
    </row>
    <row r="5" spans="2:7" x14ac:dyDescent="0.3">
      <c r="B5" s="8" t="s">
        <v>45</v>
      </c>
      <c r="C5" s="9" t="s">
        <v>29</v>
      </c>
      <c r="D5" s="57">
        <v>39.597000000000001</v>
      </c>
      <c r="E5" s="58">
        <v>100</v>
      </c>
      <c r="F5" s="28">
        <v>44592</v>
      </c>
      <c r="G5" s="9" t="s">
        <v>46</v>
      </c>
    </row>
    <row r="6" spans="2:7" x14ac:dyDescent="0.3">
      <c r="B6" s="8" t="s">
        <v>47</v>
      </c>
      <c r="C6" s="9" t="s">
        <v>29</v>
      </c>
      <c r="D6" s="57">
        <v>3.0167999999999999</v>
      </c>
      <c r="E6" s="58">
        <v>50</v>
      </c>
      <c r="F6" s="28">
        <v>44592</v>
      </c>
      <c r="G6" s="9" t="s">
        <v>48</v>
      </c>
    </row>
    <row r="7" spans="2:7" x14ac:dyDescent="0.3">
      <c r="B7" s="26" t="s">
        <v>49</v>
      </c>
      <c r="C7" s="9" t="s">
        <v>29</v>
      </c>
      <c r="D7" s="57">
        <v>2.7822</v>
      </c>
      <c r="E7" s="58">
        <v>40</v>
      </c>
      <c r="F7" s="28">
        <v>44592</v>
      </c>
      <c r="G7" s="9" t="s">
        <v>50</v>
      </c>
    </row>
    <row r="8" spans="2:7" x14ac:dyDescent="0.3">
      <c r="B8" s="26" t="s">
        <v>51</v>
      </c>
      <c r="C8" s="9" t="s">
        <v>29</v>
      </c>
      <c r="D8" s="57">
        <f>D3*(E26/D26)</f>
        <v>5.8356792045884074</v>
      </c>
      <c r="E8" s="58">
        <f>E3</f>
        <v>40</v>
      </c>
      <c r="F8" s="28">
        <f>F3</f>
        <v>44592</v>
      </c>
      <c r="G8" s="9" t="s">
        <v>52</v>
      </c>
    </row>
    <row r="9" spans="2:7" x14ac:dyDescent="0.3">
      <c r="B9" s="8" t="s">
        <v>53</v>
      </c>
      <c r="C9" s="9" t="s">
        <v>29</v>
      </c>
      <c r="D9" s="57">
        <f>D5*(E30/H30)</f>
        <v>13.984002342789509</v>
      </c>
      <c r="E9" s="58">
        <f>E5</f>
        <v>100</v>
      </c>
      <c r="F9" s="28">
        <f>F5</f>
        <v>44592</v>
      </c>
      <c r="G9" s="9" t="s">
        <v>52</v>
      </c>
    </row>
    <row r="10" spans="2:7" x14ac:dyDescent="0.3">
      <c r="B10" s="8" t="s">
        <v>54</v>
      </c>
      <c r="C10" s="9" t="s">
        <v>29</v>
      </c>
      <c r="D10" s="57">
        <f>D6*200/200</f>
        <v>3.0167999999999999</v>
      </c>
      <c r="E10" s="58">
        <f>E6</f>
        <v>50</v>
      </c>
      <c r="F10" s="28">
        <f>F6</f>
        <v>44592</v>
      </c>
      <c r="G10" s="9" t="s">
        <v>52</v>
      </c>
    </row>
    <row r="11" spans="2:7" x14ac:dyDescent="0.3">
      <c r="B11" s="8" t="s">
        <v>55</v>
      </c>
      <c r="C11" s="9" t="s">
        <v>29</v>
      </c>
      <c r="D11" s="57">
        <f>D4*6.891/250*200</f>
        <v>10.61379384</v>
      </c>
      <c r="E11" s="58">
        <f>E4</f>
        <v>100</v>
      </c>
      <c r="F11" s="28">
        <f>F4</f>
        <v>44592</v>
      </c>
      <c r="G11" s="9" t="s">
        <v>56</v>
      </c>
    </row>
    <row r="12" spans="2:7" x14ac:dyDescent="0.3">
      <c r="B12" s="26" t="s">
        <v>57</v>
      </c>
      <c r="C12" s="9" t="s">
        <v>29</v>
      </c>
      <c r="D12" s="57">
        <f>D7*(E28/F28)</f>
        <v>1.7811779769526248</v>
      </c>
      <c r="E12" s="58">
        <v>40</v>
      </c>
      <c r="F12" s="28">
        <f>F5</f>
        <v>44592</v>
      </c>
      <c r="G12" s="9" t="s">
        <v>52</v>
      </c>
    </row>
    <row r="13" spans="2:7" x14ac:dyDescent="0.3">
      <c r="B13" s="26" t="s">
        <v>58</v>
      </c>
      <c r="C13" s="9" t="s">
        <v>29</v>
      </c>
      <c r="D13" s="57">
        <f>D8*2.5</f>
        <v>14.589198011471019</v>
      </c>
      <c r="E13" s="58">
        <v>100</v>
      </c>
      <c r="F13" s="28">
        <f>F5</f>
        <v>44592</v>
      </c>
      <c r="G13" s="9" t="s">
        <v>59</v>
      </c>
    </row>
    <row r="14" spans="2:7" ht="15.75" customHeight="1" x14ac:dyDescent="0.3">
      <c r="B14" s="8" t="s">
        <v>60</v>
      </c>
      <c r="C14" s="9" t="s">
        <v>29</v>
      </c>
      <c r="D14" s="57">
        <f>D10*2</f>
        <v>6.0335999999999999</v>
      </c>
      <c r="E14" s="58">
        <v>100</v>
      </c>
      <c r="F14" s="28">
        <f>F6</f>
        <v>44592</v>
      </c>
      <c r="G14" s="9" t="s">
        <v>59</v>
      </c>
    </row>
    <row r="15" spans="2:7" x14ac:dyDescent="0.3">
      <c r="B15" s="26" t="s">
        <v>61</v>
      </c>
      <c r="C15" s="9" t="s">
        <v>29</v>
      </c>
      <c r="D15" s="57">
        <f>D12*2.5</f>
        <v>4.4529449423815617</v>
      </c>
      <c r="E15" s="58">
        <v>100</v>
      </c>
      <c r="F15" s="28">
        <f>F8</f>
        <v>44592</v>
      </c>
      <c r="G15" s="9" t="s">
        <v>52</v>
      </c>
    </row>
    <row r="16" spans="2:7" ht="15.75" customHeight="1" x14ac:dyDescent="0.3">
      <c r="B16" s="8" t="s">
        <v>41</v>
      </c>
      <c r="C16" s="9" t="s">
        <v>37</v>
      </c>
      <c r="D16" s="57">
        <v>28.904199999999999</v>
      </c>
      <c r="E16" s="58">
        <v>40</v>
      </c>
      <c r="F16" s="28">
        <f>F9</f>
        <v>44592</v>
      </c>
      <c r="G16" s="9"/>
    </row>
    <row r="17" spans="2:9" ht="15.75" customHeight="1" x14ac:dyDescent="0.3">
      <c r="B17" s="8" t="s">
        <v>36</v>
      </c>
      <c r="C17" s="9" t="s">
        <v>37</v>
      </c>
      <c r="D17" s="57">
        <v>9.2695000000000007</v>
      </c>
      <c r="E17" s="58">
        <v>40</v>
      </c>
      <c r="F17" s="28">
        <f>F10</f>
        <v>44592</v>
      </c>
      <c r="G17" s="9"/>
    </row>
    <row r="18" spans="2:9" ht="15.75" customHeight="1" x14ac:dyDescent="0.3">
      <c r="B18" s="8" t="s">
        <v>62</v>
      </c>
      <c r="C18" s="9" t="s">
        <v>29</v>
      </c>
      <c r="D18" s="57">
        <v>4.2</v>
      </c>
      <c r="E18" s="58">
        <v>40</v>
      </c>
      <c r="F18" s="28">
        <v>43704</v>
      </c>
      <c r="G18" s="9" t="s">
        <v>63</v>
      </c>
    </row>
    <row r="19" spans="2:9" ht="15.75" customHeight="1" x14ac:dyDescent="0.3">
      <c r="B19" s="8" t="s">
        <v>33</v>
      </c>
      <c r="C19" s="9" t="s">
        <v>29</v>
      </c>
      <c r="D19" s="57">
        <f>4.2/500*200</f>
        <v>1.6800000000000002</v>
      </c>
      <c r="E19" s="58">
        <v>40</v>
      </c>
      <c r="F19" s="28">
        <v>43704</v>
      </c>
      <c r="G19" s="9" t="s">
        <v>63</v>
      </c>
    </row>
    <row r="20" spans="2:9" ht="15.75" customHeight="1" x14ac:dyDescent="0.3">
      <c r="B20" s="8" t="s">
        <v>64</v>
      </c>
      <c r="C20" s="9" t="s">
        <v>29</v>
      </c>
      <c r="D20" s="57">
        <f>D19*2.5</f>
        <v>4.2</v>
      </c>
      <c r="E20" s="58">
        <v>100</v>
      </c>
      <c r="F20" s="28">
        <v>43704</v>
      </c>
      <c r="G20" s="9" t="s">
        <v>63</v>
      </c>
    </row>
    <row r="23" spans="2:9" x14ac:dyDescent="0.3">
      <c r="B23" s="1" t="s">
        <v>65</v>
      </c>
      <c r="C23" s="1" t="s">
        <v>4</v>
      </c>
    </row>
    <row r="24" spans="2:9" s="1" customFormat="1" x14ac:dyDescent="0.3">
      <c r="B24" s="59" t="s">
        <v>66</v>
      </c>
      <c r="C24" s="59" t="s">
        <v>67</v>
      </c>
      <c r="D24" s="59">
        <v>76.099999999999994</v>
      </c>
      <c r="E24" s="59">
        <v>200</v>
      </c>
      <c r="F24" s="59">
        <v>300</v>
      </c>
      <c r="G24" s="59">
        <v>400</v>
      </c>
      <c r="H24" s="59">
        <v>450</v>
      </c>
      <c r="I24" s="59">
        <v>500</v>
      </c>
    </row>
    <row r="25" spans="2:9" x14ac:dyDescent="0.3">
      <c r="B25" s="60" t="s">
        <v>68</v>
      </c>
      <c r="C25" s="26" t="s">
        <v>67</v>
      </c>
      <c r="D25" s="26">
        <v>5.49</v>
      </c>
      <c r="E25" s="26">
        <v>8.18</v>
      </c>
      <c r="F25" s="26">
        <v>9.5299999999999994</v>
      </c>
      <c r="G25" s="26">
        <v>9.5299999999999994</v>
      </c>
      <c r="H25" s="26">
        <v>9.5299999999999994</v>
      </c>
      <c r="I25" s="26">
        <v>9.5299999999999994</v>
      </c>
    </row>
    <row r="26" spans="2:9" x14ac:dyDescent="0.3">
      <c r="B26" s="26" t="s">
        <v>69</v>
      </c>
      <c r="C26" s="26" t="s">
        <v>70</v>
      </c>
      <c r="D26" s="61">
        <f>(PI()*(0.5*D24+D25)^2-PI()*(0.5*D24)^2)/1000000</f>
        <v>1.4072107698890877E-3</v>
      </c>
      <c r="E26" s="61">
        <f t="shared" ref="E26:I26" si="0">(PI()*(0.5*E24+E25)^2-PI()*(0.5*E24)^2)/1000000</f>
        <v>5.3498570855469657E-3</v>
      </c>
      <c r="F26" s="61">
        <f t="shared" si="0"/>
        <v>9.2671356688456292E-3</v>
      </c>
      <c r="G26" s="61">
        <f t="shared" si="0"/>
        <v>1.2261073467716691E-2</v>
      </c>
      <c r="H26" s="61">
        <f t="shared" si="0"/>
        <v>1.3758042367152258E-2</v>
      </c>
      <c r="I26" s="61">
        <f t="shared" si="0"/>
        <v>1.5255011266587768E-2</v>
      </c>
    </row>
    <row r="27" spans="2:9" x14ac:dyDescent="0.3">
      <c r="B27" s="60" t="s">
        <v>71</v>
      </c>
      <c r="C27" s="26" t="s">
        <v>67</v>
      </c>
      <c r="D27" s="62" t="s">
        <v>72</v>
      </c>
      <c r="E27" s="26">
        <v>50</v>
      </c>
      <c r="F27" s="26">
        <v>55</v>
      </c>
      <c r="G27" s="26">
        <v>55</v>
      </c>
      <c r="H27" s="62">
        <v>60</v>
      </c>
      <c r="I27" s="26">
        <v>65</v>
      </c>
    </row>
    <row r="28" spans="2:9" x14ac:dyDescent="0.3">
      <c r="B28" s="26" t="s">
        <v>73</v>
      </c>
      <c r="C28" s="26" t="s">
        <v>70</v>
      </c>
      <c r="D28" s="62" t="s">
        <v>72</v>
      </c>
      <c r="E28" s="61">
        <f>(PI()*(0.5*E24+E27)^2-PI()*(0.5*E24)^2)/1000000</f>
        <v>3.9269908169872421E-2</v>
      </c>
      <c r="F28" s="61">
        <f t="shared" ref="F28:I28" si="1">(PI()*(0.5*F24+F27)^2-PI()*(0.5*F24)^2)/1000000</f>
        <v>6.133959656134072E-2</v>
      </c>
      <c r="G28" s="61">
        <f t="shared" si="1"/>
        <v>7.8618356156084576E-2</v>
      </c>
      <c r="H28" s="61">
        <f t="shared" si="1"/>
        <v>9.6132735199847691E-2</v>
      </c>
      <c r="I28" s="61">
        <f t="shared" si="1"/>
        <v>0.11537499020308516</v>
      </c>
    </row>
    <row r="29" spans="2:9" x14ac:dyDescent="0.3">
      <c r="B29" s="60" t="s">
        <v>74</v>
      </c>
      <c r="C29" s="26" t="s">
        <v>67</v>
      </c>
      <c r="D29" s="62" t="s">
        <v>72</v>
      </c>
      <c r="E29" s="26">
        <v>3</v>
      </c>
      <c r="F29" s="26">
        <v>3</v>
      </c>
      <c r="G29" s="26">
        <v>3.8</v>
      </c>
      <c r="H29" s="26">
        <v>3.8</v>
      </c>
      <c r="I29" s="26">
        <v>4.5999999999999996</v>
      </c>
    </row>
    <row r="30" spans="2:9" x14ac:dyDescent="0.3">
      <c r="B30" s="26" t="s">
        <v>75</v>
      </c>
      <c r="C30" s="26" t="s">
        <v>70</v>
      </c>
      <c r="D30" s="62" t="s">
        <v>72</v>
      </c>
      <c r="E30" s="61">
        <f>(PI()*(0.5*E24+E29)^2-PI()*(0.5*E24)^2)/1000000</f>
        <v>1.9132299260361833E-3</v>
      </c>
      <c r="F30" s="61">
        <f t="shared" ref="F30:I30" si="2">(PI()*(0.5*F24+F29)^2-PI()*(0.5*F24)^2)/1000000</f>
        <v>2.8557077221131183E-3</v>
      </c>
      <c r="G30" s="61">
        <f t="shared" si="2"/>
        <v>4.8205854313743326E-3</v>
      </c>
      <c r="H30" s="61">
        <f t="shared" si="2"/>
        <v>5.4174880355563945E-3</v>
      </c>
      <c r="I30" s="61">
        <f t="shared" si="2"/>
        <v>7.2921392038064661E-3</v>
      </c>
    </row>
  </sheetData>
  <hyperlinks>
    <hyperlink ref="B29" r:id="rId1" xr:uid="{EA62148A-18CB-4D26-9996-4A406E58BF54}"/>
    <hyperlink ref="B27" r:id="rId2" xr:uid="{3B638956-25B5-43FB-BEEE-BA7A097FA647}"/>
    <hyperlink ref="B25" r:id="rId3" xr:uid="{884BFB90-7D9A-4A66-BD80-CCE418D017CD}"/>
  </hyperlinks>
  <pageMargins left="0.7" right="0.7" top="0.75" bottom="0.75" header="0.3" footer="0.3"/>
  <pageSetup paperSize="9" orientation="portrait" r:id="rId4"/>
  <drawing r:id="rId5"/>
  <legacyDrawing r:id="rId6"/>
  <controls>
    <mc:AlternateContent xmlns:mc="http://schemas.openxmlformats.org/markup-compatibility/2006">
      <mc:Choice Requires="x14">
        <control shapeId="7169" r:id="rId7" name="Control 1">
          <controlPr defaultSize="0" r:id="rId8">
            <anchor moveWithCells="1">
              <from>
                <xdr:col>1</xdr:col>
                <xdr:colOff>220980</xdr:colOff>
                <xdr:row>2</xdr:row>
                <xdr:rowOff>0</xdr:rowOff>
              </from>
              <to>
                <xdr:col>1</xdr:col>
                <xdr:colOff>579120</xdr:colOff>
                <xdr:row>3</xdr:row>
                <xdr:rowOff>45720</xdr:rowOff>
              </to>
            </anchor>
          </controlPr>
        </control>
      </mc:Choice>
      <mc:Fallback>
        <control shapeId="7169" r:id="rId7" name="Control 1"/>
      </mc:Fallback>
    </mc:AlternateContent>
    <mc:AlternateContent xmlns:mc="http://schemas.openxmlformats.org/markup-compatibility/2006">
      <mc:Choice Requires="x14">
        <control shapeId="7170" r:id="rId9" name="Control 2">
          <controlPr defaultSize="0" r:id="rId10">
            <anchor moveWithCells="1">
              <from>
                <xdr:col>2</xdr:col>
                <xdr:colOff>327660</xdr:colOff>
                <xdr:row>2</xdr:row>
                <xdr:rowOff>0</xdr:rowOff>
              </from>
              <to>
                <xdr:col>2</xdr:col>
                <xdr:colOff>556260</xdr:colOff>
                <xdr:row>3</xdr:row>
                <xdr:rowOff>60960</xdr:rowOff>
              </to>
            </anchor>
          </controlPr>
        </control>
      </mc:Choice>
      <mc:Fallback>
        <control shapeId="7170" r:id="rId9" name="Control 2"/>
      </mc:Fallback>
    </mc:AlternateContent>
    <mc:AlternateContent xmlns:mc="http://schemas.openxmlformats.org/markup-compatibility/2006">
      <mc:Choice Requires="x14">
        <control shapeId="7171" r:id="rId11" name="Control 3">
          <controlPr defaultSize="0" r:id="rId10">
            <anchor moveWithCells="1">
              <from>
                <xdr:col>2</xdr:col>
                <xdr:colOff>327660</xdr:colOff>
                <xdr:row>2</xdr:row>
                <xdr:rowOff>0</xdr:rowOff>
              </from>
              <to>
                <xdr:col>2</xdr:col>
                <xdr:colOff>556260</xdr:colOff>
                <xdr:row>3</xdr:row>
                <xdr:rowOff>60960</xdr:rowOff>
              </to>
            </anchor>
          </controlPr>
        </control>
      </mc:Choice>
      <mc:Fallback>
        <control shapeId="7171" r:id="rId11" name="Control 3"/>
      </mc:Fallback>
    </mc:AlternateContent>
    <mc:AlternateContent xmlns:mc="http://schemas.openxmlformats.org/markup-compatibility/2006">
      <mc:Choice Requires="x14">
        <control shapeId="7172" r:id="rId12" name="Control 4">
          <controlPr defaultSize="0" r:id="rId10">
            <anchor moveWithCells="1">
              <from>
                <xdr:col>2</xdr:col>
                <xdr:colOff>327660</xdr:colOff>
                <xdr:row>2</xdr:row>
                <xdr:rowOff>0</xdr:rowOff>
              </from>
              <to>
                <xdr:col>2</xdr:col>
                <xdr:colOff>556260</xdr:colOff>
                <xdr:row>3</xdr:row>
                <xdr:rowOff>60960</xdr:rowOff>
              </to>
            </anchor>
          </controlPr>
        </control>
      </mc:Choice>
      <mc:Fallback>
        <control shapeId="7172" r:id="rId12" name="Control 4"/>
      </mc:Fallback>
    </mc:AlternateContent>
    <mc:AlternateContent xmlns:mc="http://schemas.openxmlformats.org/markup-compatibility/2006">
      <mc:Choice Requires="x14">
        <control shapeId="7173" r:id="rId13" name="Control 5">
          <controlPr defaultSize="0" r:id="rId14">
            <anchor moveWithCells="1">
              <from>
                <xdr:col>2</xdr:col>
                <xdr:colOff>327660</xdr:colOff>
                <xdr:row>2</xdr:row>
                <xdr:rowOff>0</xdr:rowOff>
              </from>
              <to>
                <xdr:col>2</xdr:col>
                <xdr:colOff>556260</xdr:colOff>
                <xdr:row>3</xdr:row>
                <xdr:rowOff>60960</xdr:rowOff>
              </to>
            </anchor>
          </controlPr>
        </control>
      </mc:Choice>
      <mc:Fallback>
        <control shapeId="7173" r:id="rId13" name="Control 5"/>
      </mc:Fallback>
    </mc:AlternateContent>
    <mc:AlternateContent xmlns:mc="http://schemas.openxmlformats.org/markup-compatibility/2006">
      <mc:Choice Requires="x14">
        <control shapeId="7174" r:id="rId15" name="Control 6">
          <controlPr defaultSize="0" r:id="rId10">
            <anchor moveWithCells="1">
              <from>
                <xdr:col>2</xdr:col>
                <xdr:colOff>327660</xdr:colOff>
                <xdr:row>3</xdr:row>
                <xdr:rowOff>7620</xdr:rowOff>
              </from>
              <to>
                <xdr:col>2</xdr:col>
                <xdr:colOff>556260</xdr:colOff>
                <xdr:row>4</xdr:row>
                <xdr:rowOff>68580</xdr:rowOff>
              </to>
            </anchor>
          </controlPr>
        </control>
      </mc:Choice>
      <mc:Fallback>
        <control shapeId="7174" r:id="rId15" name="Control 6"/>
      </mc:Fallback>
    </mc:AlternateContent>
    <mc:AlternateContent xmlns:mc="http://schemas.openxmlformats.org/markup-compatibility/2006">
      <mc:Choice Requires="x14">
        <control shapeId="7175" r:id="rId16" name="Control 7">
          <controlPr defaultSize="0" r:id="rId10">
            <anchor moveWithCells="1">
              <from>
                <xdr:col>2</xdr:col>
                <xdr:colOff>327660</xdr:colOff>
                <xdr:row>4</xdr:row>
                <xdr:rowOff>7620</xdr:rowOff>
              </from>
              <to>
                <xdr:col>2</xdr:col>
                <xdr:colOff>556260</xdr:colOff>
                <xdr:row>5</xdr:row>
                <xdr:rowOff>68580</xdr:rowOff>
              </to>
            </anchor>
          </controlPr>
        </control>
      </mc:Choice>
      <mc:Fallback>
        <control shapeId="7175" r:id="rId16" name="Control 7"/>
      </mc:Fallback>
    </mc:AlternateContent>
    <mc:AlternateContent xmlns:mc="http://schemas.openxmlformats.org/markup-compatibility/2006">
      <mc:Choice Requires="x14">
        <control shapeId="7176" r:id="rId17" name="Control 8">
          <controlPr defaultSize="0" r:id="rId10">
            <anchor moveWithCells="1">
              <from>
                <xdr:col>2</xdr:col>
                <xdr:colOff>327660</xdr:colOff>
                <xdr:row>5</xdr:row>
                <xdr:rowOff>7620</xdr:rowOff>
              </from>
              <to>
                <xdr:col>2</xdr:col>
                <xdr:colOff>556260</xdr:colOff>
                <xdr:row>6</xdr:row>
                <xdr:rowOff>68580</xdr:rowOff>
              </to>
            </anchor>
          </controlPr>
        </control>
      </mc:Choice>
      <mc:Fallback>
        <control shapeId="7176" r:id="rId17" name="Control 8"/>
      </mc:Fallback>
    </mc:AlternateContent>
    <mc:AlternateContent xmlns:mc="http://schemas.openxmlformats.org/markup-compatibility/2006">
      <mc:Choice Requires="x14">
        <control shapeId="7177" r:id="rId18" name="Control 9">
          <controlPr defaultSize="0" r:id="rId10">
            <anchor moveWithCells="1">
              <from>
                <xdr:col>2</xdr:col>
                <xdr:colOff>327660</xdr:colOff>
                <xdr:row>7</xdr:row>
                <xdr:rowOff>0</xdr:rowOff>
              </from>
              <to>
                <xdr:col>2</xdr:col>
                <xdr:colOff>556260</xdr:colOff>
                <xdr:row>8</xdr:row>
                <xdr:rowOff>60960</xdr:rowOff>
              </to>
            </anchor>
          </controlPr>
        </control>
      </mc:Choice>
      <mc:Fallback>
        <control shapeId="7177" r:id="rId18" name="Control 9"/>
      </mc:Fallback>
    </mc:AlternateContent>
    <mc:AlternateContent xmlns:mc="http://schemas.openxmlformats.org/markup-compatibility/2006">
      <mc:Choice Requires="x14">
        <control shapeId="7178" r:id="rId19" name="Control 10">
          <controlPr defaultSize="0" r:id="rId10">
            <anchor moveWithCells="1">
              <from>
                <xdr:col>2</xdr:col>
                <xdr:colOff>327660</xdr:colOff>
                <xdr:row>7</xdr:row>
                <xdr:rowOff>22860</xdr:rowOff>
              </from>
              <to>
                <xdr:col>2</xdr:col>
                <xdr:colOff>556260</xdr:colOff>
                <xdr:row>8</xdr:row>
                <xdr:rowOff>83820</xdr:rowOff>
              </to>
            </anchor>
          </controlPr>
        </control>
      </mc:Choice>
      <mc:Fallback>
        <control shapeId="7178" r:id="rId19" name="Control 10"/>
      </mc:Fallback>
    </mc:AlternateContent>
    <mc:AlternateContent xmlns:mc="http://schemas.openxmlformats.org/markup-compatibility/2006">
      <mc:Choice Requires="x14">
        <control shapeId="7179" r:id="rId20" name="Control 11">
          <controlPr defaultSize="0" r:id="rId10">
            <anchor moveWithCells="1">
              <from>
                <xdr:col>2</xdr:col>
                <xdr:colOff>327660</xdr:colOff>
                <xdr:row>8</xdr:row>
                <xdr:rowOff>0</xdr:rowOff>
              </from>
              <to>
                <xdr:col>2</xdr:col>
                <xdr:colOff>556260</xdr:colOff>
                <xdr:row>9</xdr:row>
                <xdr:rowOff>60960</xdr:rowOff>
              </to>
            </anchor>
          </controlPr>
        </control>
      </mc:Choice>
      <mc:Fallback>
        <control shapeId="7179" r:id="rId20" name="Control 11"/>
      </mc:Fallback>
    </mc:AlternateContent>
    <mc:AlternateContent xmlns:mc="http://schemas.openxmlformats.org/markup-compatibility/2006">
      <mc:Choice Requires="x14">
        <control shapeId="7180" r:id="rId21" name="Control 12">
          <controlPr defaultSize="0" r:id="rId10">
            <anchor moveWithCells="1">
              <from>
                <xdr:col>2</xdr:col>
                <xdr:colOff>327660</xdr:colOff>
                <xdr:row>8</xdr:row>
                <xdr:rowOff>22860</xdr:rowOff>
              </from>
              <to>
                <xdr:col>2</xdr:col>
                <xdr:colOff>556260</xdr:colOff>
                <xdr:row>9</xdr:row>
                <xdr:rowOff>83820</xdr:rowOff>
              </to>
            </anchor>
          </controlPr>
        </control>
      </mc:Choice>
      <mc:Fallback>
        <control shapeId="7180" r:id="rId21" name="Control 12"/>
      </mc:Fallback>
    </mc:AlternateContent>
    <mc:AlternateContent xmlns:mc="http://schemas.openxmlformats.org/markup-compatibility/2006">
      <mc:Choice Requires="x14">
        <control shapeId="7181" r:id="rId22" name="Control 13">
          <controlPr defaultSize="0" r:id="rId10">
            <anchor moveWithCells="1">
              <from>
                <xdr:col>2</xdr:col>
                <xdr:colOff>327660</xdr:colOff>
                <xdr:row>9</xdr:row>
                <xdr:rowOff>0</xdr:rowOff>
              </from>
              <to>
                <xdr:col>2</xdr:col>
                <xdr:colOff>556260</xdr:colOff>
                <xdr:row>10</xdr:row>
                <xdr:rowOff>60960</xdr:rowOff>
              </to>
            </anchor>
          </controlPr>
        </control>
      </mc:Choice>
      <mc:Fallback>
        <control shapeId="7181" r:id="rId22" name="Control 13"/>
      </mc:Fallback>
    </mc:AlternateContent>
    <mc:AlternateContent xmlns:mc="http://schemas.openxmlformats.org/markup-compatibility/2006">
      <mc:Choice Requires="x14">
        <control shapeId="7182" r:id="rId23" name="Control 14">
          <controlPr defaultSize="0" r:id="rId10">
            <anchor moveWithCells="1">
              <from>
                <xdr:col>2</xdr:col>
                <xdr:colOff>327660</xdr:colOff>
                <xdr:row>9</xdr:row>
                <xdr:rowOff>0</xdr:rowOff>
              </from>
              <to>
                <xdr:col>2</xdr:col>
                <xdr:colOff>556260</xdr:colOff>
                <xdr:row>10</xdr:row>
                <xdr:rowOff>60960</xdr:rowOff>
              </to>
            </anchor>
          </controlPr>
        </control>
      </mc:Choice>
      <mc:Fallback>
        <control shapeId="7182" r:id="rId23" name="Control 14"/>
      </mc:Fallback>
    </mc:AlternateContent>
    <mc:AlternateContent xmlns:mc="http://schemas.openxmlformats.org/markup-compatibility/2006">
      <mc:Choice Requires="x14">
        <control shapeId="7183" r:id="rId24" name="Control 15">
          <controlPr defaultSize="0" r:id="rId10">
            <anchor moveWithCells="1">
              <from>
                <xdr:col>2</xdr:col>
                <xdr:colOff>327660</xdr:colOff>
                <xdr:row>9</xdr:row>
                <xdr:rowOff>0</xdr:rowOff>
              </from>
              <to>
                <xdr:col>2</xdr:col>
                <xdr:colOff>556260</xdr:colOff>
                <xdr:row>10</xdr:row>
                <xdr:rowOff>60960</xdr:rowOff>
              </to>
            </anchor>
          </controlPr>
        </control>
      </mc:Choice>
      <mc:Fallback>
        <control shapeId="7183" r:id="rId24" name="Control 15"/>
      </mc:Fallback>
    </mc:AlternateContent>
    <mc:AlternateContent xmlns:mc="http://schemas.openxmlformats.org/markup-compatibility/2006">
      <mc:Choice Requires="x14">
        <control shapeId="7184" r:id="rId25" name="Control 16">
          <controlPr defaultSize="0" r:id="rId10">
            <anchor moveWithCells="1">
              <from>
                <xdr:col>2</xdr:col>
                <xdr:colOff>327660</xdr:colOff>
                <xdr:row>9</xdr:row>
                <xdr:rowOff>0</xdr:rowOff>
              </from>
              <to>
                <xdr:col>2</xdr:col>
                <xdr:colOff>556260</xdr:colOff>
                <xdr:row>10</xdr:row>
                <xdr:rowOff>60960</xdr:rowOff>
              </to>
            </anchor>
          </controlPr>
        </control>
      </mc:Choice>
      <mc:Fallback>
        <control shapeId="7184" r:id="rId25" name="Control 16"/>
      </mc:Fallback>
    </mc:AlternateContent>
    <mc:AlternateContent xmlns:mc="http://schemas.openxmlformats.org/markup-compatibility/2006">
      <mc:Choice Requires="x14">
        <control shapeId="7185" r:id="rId26" name="Control 17">
          <controlPr defaultSize="0" r:id="rId10">
            <anchor moveWithCells="1">
              <from>
                <xdr:col>2</xdr:col>
                <xdr:colOff>327660</xdr:colOff>
                <xdr:row>9</xdr:row>
                <xdr:rowOff>0</xdr:rowOff>
              </from>
              <to>
                <xdr:col>2</xdr:col>
                <xdr:colOff>556260</xdr:colOff>
                <xdr:row>10</xdr:row>
                <xdr:rowOff>60960</xdr:rowOff>
              </to>
            </anchor>
          </controlPr>
        </control>
      </mc:Choice>
      <mc:Fallback>
        <control shapeId="7185" r:id="rId26" name="Control 17"/>
      </mc:Fallback>
    </mc:AlternateContent>
    <mc:AlternateContent xmlns:mc="http://schemas.openxmlformats.org/markup-compatibility/2006">
      <mc:Choice Requires="x14">
        <control shapeId="7186" r:id="rId27" name="Control 18">
          <controlPr defaultSize="0" r:id="rId10">
            <anchor moveWithCells="1">
              <from>
                <xdr:col>2</xdr:col>
                <xdr:colOff>327660</xdr:colOff>
                <xdr:row>9</xdr:row>
                <xdr:rowOff>0</xdr:rowOff>
              </from>
              <to>
                <xdr:col>2</xdr:col>
                <xdr:colOff>556260</xdr:colOff>
                <xdr:row>10</xdr:row>
                <xdr:rowOff>60960</xdr:rowOff>
              </to>
            </anchor>
          </controlPr>
        </control>
      </mc:Choice>
      <mc:Fallback>
        <control shapeId="7186" r:id="rId27" name="Control 18"/>
      </mc:Fallback>
    </mc:AlternateContent>
    <mc:AlternateContent xmlns:mc="http://schemas.openxmlformats.org/markup-compatibility/2006">
      <mc:Choice Requires="x14">
        <control shapeId="7187" r:id="rId28" name="Control 19">
          <controlPr defaultSize="0" r:id="rId10">
            <anchor moveWithCells="1">
              <from>
                <xdr:col>2</xdr:col>
                <xdr:colOff>327660</xdr:colOff>
                <xdr:row>9</xdr:row>
                <xdr:rowOff>0</xdr:rowOff>
              </from>
              <to>
                <xdr:col>2</xdr:col>
                <xdr:colOff>556260</xdr:colOff>
                <xdr:row>10</xdr:row>
                <xdr:rowOff>60960</xdr:rowOff>
              </to>
            </anchor>
          </controlPr>
        </control>
      </mc:Choice>
      <mc:Fallback>
        <control shapeId="7187" r:id="rId28" name="Control 19"/>
      </mc:Fallback>
    </mc:AlternateContent>
    <mc:AlternateContent xmlns:mc="http://schemas.openxmlformats.org/markup-compatibility/2006">
      <mc:Choice Requires="x14">
        <control shapeId="7188" r:id="rId29" name="Control 20">
          <controlPr defaultSize="0" r:id="rId10">
            <anchor moveWithCells="1">
              <from>
                <xdr:col>2</xdr:col>
                <xdr:colOff>327660</xdr:colOff>
                <xdr:row>9</xdr:row>
                <xdr:rowOff>0</xdr:rowOff>
              </from>
              <to>
                <xdr:col>2</xdr:col>
                <xdr:colOff>556260</xdr:colOff>
                <xdr:row>10</xdr:row>
                <xdr:rowOff>60960</xdr:rowOff>
              </to>
            </anchor>
          </controlPr>
        </control>
      </mc:Choice>
      <mc:Fallback>
        <control shapeId="7188" r:id="rId29" name="Control 20"/>
      </mc:Fallback>
    </mc:AlternateContent>
    <mc:AlternateContent xmlns:mc="http://schemas.openxmlformats.org/markup-compatibility/2006">
      <mc:Choice Requires="x14">
        <control shapeId="7189" r:id="rId30" name="Control 21">
          <controlPr defaultSize="0" r:id="rId10">
            <anchor moveWithCells="1">
              <from>
                <xdr:col>2</xdr:col>
                <xdr:colOff>327660</xdr:colOff>
                <xdr:row>9</xdr:row>
                <xdr:rowOff>0</xdr:rowOff>
              </from>
              <to>
                <xdr:col>2</xdr:col>
                <xdr:colOff>556260</xdr:colOff>
                <xdr:row>10</xdr:row>
                <xdr:rowOff>60960</xdr:rowOff>
              </to>
            </anchor>
          </controlPr>
        </control>
      </mc:Choice>
      <mc:Fallback>
        <control shapeId="7189" r:id="rId30" name="Control 21"/>
      </mc:Fallback>
    </mc:AlternateContent>
    <mc:AlternateContent xmlns:mc="http://schemas.openxmlformats.org/markup-compatibility/2006">
      <mc:Choice Requires="x14">
        <control shapeId="7190" r:id="rId31" name="Control 22">
          <controlPr defaultSize="0" r:id="rId10">
            <anchor moveWithCells="1">
              <from>
                <xdr:col>2</xdr:col>
                <xdr:colOff>327660</xdr:colOff>
                <xdr:row>9</xdr:row>
                <xdr:rowOff>45720</xdr:rowOff>
              </from>
              <to>
                <xdr:col>2</xdr:col>
                <xdr:colOff>556260</xdr:colOff>
                <xdr:row>10</xdr:row>
                <xdr:rowOff>106680</xdr:rowOff>
              </to>
            </anchor>
          </controlPr>
        </control>
      </mc:Choice>
      <mc:Fallback>
        <control shapeId="7190" r:id="rId31" name="Control 22"/>
      </mc:Fallback>
    </mc:AlternateContent>
    <mc:AlternateContent xmlns:mc="http://schemas.openxmlformats.org/markup-compatibility/2006">
      <mc:Choice Requires="x14">
        <control shapeId="7191" r:id="rId32" name="Control 23">
          <controlPr defaultSize="0" r:id="rId10">
            <anchor moveWithCells="1">
              <from>
                <xdr:col>2</xdr:col>
                <xdr:colOff>327660</xdr:colOff>
                <xdr:row>9</xdr:row>
                <xdr:rowOff>45720</xdr:rowOff>
              </from>
              <to>
                <xdr:col>2</xdr:col>
                <xdr:colOff>556260</xdr:colOff>
                <xdr:row>10</xdr:row>
                <xdr:rowOff>106680</xdr:rowOff>
              </to>
            </anchor>
          </controlPr>
        </control>
      </mc:Choice>
      <mc:Fallback>
        <control shapeId="7191" r:id="rId32" name="Control 23"/>
      </mc:Fallback>
    </mc:AlternateContent>
    <mc:AlternateContent xmlns:mc="http://schemas.openxmlformats.org/markup-compatibility/2006">
      <mc:Choice Requires="x14">
        <control shapeId="7192" r:id="rId33" name="Control 24">
          <controlPr defaultSize="0" r:id="rId10">
            <anchor moveWithCells="1">
              <from>
                <xdr:col>2</xdr:col>
                <xdr:colOff>327660</xdr:colOff>
                <xdr:row>9</xdr:row>
                <xdr:rowOff>45720</xdr:rowOff>
              </from>
              <to>
                <xdr:col>2</xdr:col>
                <xdr:colOff>556260</xdr:colOff>
                <xdr:row>10</xdr:row>
                <xdr:rowOff>106680</xdr:rowOff>
              </to>
            </anchor>
          </controlPr>
        </control>
      </mc:Choice>
      <mc:Fallback>
        <control shapeId="7192" r:id="rId33" name="Control 24"/>
      </mc:Fallback>
    </mc:AlternateContent>
    <mc:AlternateContent xmlns:mc="http://schemas.openxmlformats.org/markup-compatibility/2006">
      <mc:Choice Requires="x14">
        <control shapeId="7193" r:id="rId34" name="Control 25">
          <controlPr defaultSize="0" r:id="rId10">
            <anchor moveWithCells="1">
              <from>
                <xdr:col>2</xdr:col>
                <xdr:colOff>327660</xdr:colOff>
                <xdr:row>9</xdr:row>
                <xdr:rowOff>45720</xdr:rowOff>
              </from>
              <to>
                <xdr:col>2</xdr:col>
                <xdr:colOff>556260</xdr:colOff>
                <xdr:row>10</xdr:row>
                <xdr:rowOff>106680</xdr:rowOff>
              </to>
            </anchor>
          </controlPr>
        </control>
      </mc:Choice>
      <mc:Fallback>
        <control shapeId="7193" r:id="rId34" name="Control 25"/>
      </mc:Fallback>
    </mc:AlternateContent>
    <mc:AlternateContent xmlns:mc="http://schemas.openxmlformats.org/markup-compatibility/2006">
      <mc:Choice Requires="x14">
        <control shapeId="7194" r:id="rId35" name="Control 26">
          <controlPr defaultSize="0" r:id="rId36">
            <anchor moveWithCells="1">
              <from>
                <xdr:col>6</xdr:col>
                <xdr:colOff>2926080</xdr:colOff>
                <xdr:row>12</xdr:row>
                <xdr:rowOff>60960</xdr:rowOff>
              </from>
              <to>
                <xdr:col>8</xdr:col>
                <xdr:colOff>15240</xdr:colOff>
                <xdr:row>13</xdr:row>
                <xdr:rowOff>106680</xdr:rowOff>
              </to>
            </anchor>
          </controlPr>
        </control>
      </mc:Choice>
      <mc:Fallback>
        <control shapeId="7194" r:id="rId35" name="Control 26"/>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9F7B8-E3B3-4163-B872-E1F8526846D2}">
  <dimension ref="B2:T20"/>
  <sheetViews>
    <sheetView showGridLines="0" zoomScaleNormal="100" workbookViewId="0">
      <selection activeCell="M14" sqref="M14"/>
    </sheetView>
  </sheetViews>
  <sheetFormatPr defaultRowHeight="14.4" x14ac:dyDescent="0.3"/>
  <cols>
    <col min="1" max="1" width="3.6640625" customWidth="1"/>
    <col min="2" max="2" width="22" bestFit="1" customWidth="1"/>
    <col min="3" max="3" width="27.6640625" bestFit="1" customWidth="1"/>
    <col min="4" max="4" width="2.33203125" customWidth="1"/>
    <col min="5" max="5" width="47.44140625" bestFit="1" customWidth="1"/>
    <col min="6" max="6" width="13.6640625" style="5" customWidth="1"/>
    <col min="7" max="7" width="9.6640625" customWidth="1"/>
    <col min="8" max="8" width="2.33203125" customWidth="1"/>
    <col min="9" max="9" width="9.6640625" style="5" customWidth="1"/>
    <col min="10" max="10" width="9.6640625" customWidth="1"/>
    <col min="11" max="11" width="41.109375" bestFit="1" customWidth="1"/>
    <col min="12" max="12" width="2.33203125" customWidth="1"/>
    <col min="13" max="13" width="9.6640625" style="2" customWidth="1"/>
    <col min="14" max="14" width="9.6640625" style="2" hidden="1" customWidth="1"/>
    <col min="15" max="15" width="2.33203125" style="2" hidden="1" customWidth="1"/>
    <col min="16" max="20" width="9.6640625" style="2" hidden="1" customWidth="1"/>
    <col min="21" max="21" width="0" hidden="1" customWidth="1"/>
  </cols>
  <sheetData>
    <row r="2" spans="2:20" x14ac:dyDescent="0.3">
      <c r="B2" s="29" t="s">
        <v>76</v>
      </c>
      <c r="C2" s="29"/>
      <c r="D2" s="29"/>
      <c r="E2" s="29"/>
      <c r="F2" s="30"/>
      <c r="G2" s="29"/>
      <c r="H2" s="29"/>
      <c r="I2" s="30"/>
      <c r="J2" s="29"/>
      <c r="K2" s="29"/>
      <c r="L2" s="29"/>
      <c r="M2" s="31"/>
      <c r="N2" s="31"/>
      <c r="O2" s="31"/>
      <c r="P2" s="31"/>
      <c r="Q2" s="31"/>
      <c r="R2" s="31"/>
      <c r="S2" s="31"/>
      <c r="T2" s="31"/>
    </row>
    <row r="3" spans="2:20" x14ac:dyDescent="0.3">
      <c r="B3" s="15" t="s">
        <v>9</v>
      </c>
      <c r="C3" s="25">
        <v>50</v>
      </c>
      <c r="D3" t="s">
        <v>84</v>
      </c>
      <c r="F3"/>
      <c r="I3"/>
      <c r="M3"/>
      <c r="N3"/>
      <c r="O3"/>
      <c r="P3"/>
      <c r="Q3"/>
      <c r="R3"/>
      <c r="S3"/>
      <c r="T3"/>
    </row>
    <row r="4" spans="2:20" x14ac:dyDescent="0.3">
      <c r="B4" s="15" t="s">
        <v>14</v>
      </c>
      <c r="C4" s="25">
        <v>50</v>
      </c>
      <c r="D4" t="s">
        <v>85</v>
      </c>
      <c r="F4"/>
      <c r="I4"/>
      <c r="M4"/>
      <c r="N4"/>
      <c r="O4"/>
      <c r="P4"/>
      <c r="Q4"/>
      <c r="R4"/>
      <c r="S4"/>
      <c r="T4"/>
    </row>
    <row r="6" spans="2:20" s="1" customFormat="1" ht="30.75" customHeight="1" x14ac:dyDescent="0.3">
      <c r="B6" s="32" t="s">
        <v>13</v>
      </c>
      <c r="C6" s="32"/>
      <c r="E6" s="32" t="s">
        <v>12</v>
      </c>
      <c r="F6" s="33"/>
      <c r="G6" s="32"/>
      <c r="I6" s="22" t="s">
        <v>11</v>
      </c>
      <c r="J6" s="3"/>
      <c r="K6" s="23"/>
      <c r="M6" s="34" t="s">
        <v>10</v>
      </c>
      <c r="N6" s="24"/>
      <c r="O6" s="35"/>
      <c r="P6" s="36" t="s">
        <v>20</v>
      </c>
      <c r="Q6" s="24"/>
      <c r="R6" s="24"/>
      <c r="S6" s="24"/>
      <c r="T6" s="24"/>
    </row>
    <row r="7" spans="2:20" s="1" customFormat="1" ht="43.2" x14ac:dyDescent="0.3">
      <c r="B7" s="15" t="s">
        <v>0</v>
      </c>
      <c r="C7" s="15" t="s">
        <v>1</v>
      </c>
      <c r="E7" s="15" t="s">
        <v>2</v>
      </c>
      <c r="F7" s="16" t="s">
        <v>3</v>
      </c>
      <c r="G7" s="15" t="s">
        <v>4</v>
      </c>
      <c r="I7" s="17" t="s">
        <v>5</v>
      </c>
      <c r="J7" s="17" t="s">
        <v>8</v>
      </c>
      <c r="K7" s="18" t="s">
        <v>6</v>
      </c>
      <c r="M7" s="20" t="s">
        <v>15</v>
      </c>
      <c r="N7" s="20" t="s">
        <v>21</v>
      </c>
      <c r="O7" s="37"/>
      <c r="P7" s="20" t="s">
        <v>22</v>
      </c>
      <c r="Q7" s="20" t="s">
        <v>23</v>
      </c>
      <c r="R7" s="20" t="s">
        <v>24</v>
      </c>
      <c r="S7" s="20" t="s">
        <v>25</v>
      </c>
      <c r="T7" s="20" t="s">
        <v>26</v>
      </c>
    </row>
    <row r="8" spans="2:20" x14ac:dyDescent="0.3">
      <c r="B8" s="6" t="s">
        <v>86</v>
      </c>
      <c r="C8" s="7" t="s">
        <v>87</v>
      </c>
      <c r="E8" s="26" t="s">
        <v>77</v>
      </c>
      <c r="F8" s="9">
        <f>C3*5</f>
        <v>250</v>
      </c>
      <c r="G8" s="12" t="s">
        <v>96</v>
      </c>
      <c r="I8" s="12">
        <v>23.054352941176468</v>
      </c>
      <c r="J8" s="9">
        <v>50</v>
      </c>
      <c r="K8" s="9" t="s">
        <v>38</v>
      </c>
      <c r="M8" s="39">
        <f>IFERROR(IF(J8&lt;$C$4,I8*$C$4/J8,I8)*F8,"-")</f>
        <v>5763.5882352941171</v>
      </c>
      <c r="N8" s="40"/>
      <c r="O8" s="4"/>
      <c r="P8" s="41"/>
      <c r="Q8" s="38"/>
      <c r="R8" s="38"/>
      <c r="S8" s="38"/>
      <c r="T8" s="42"/>
    </row>
    <row r="9" spans="2:20" x14ac:dyDescent="0.3">
      <c r="B9" s="8"/>
      <c r="C9" s="9"/>
      <c r="E9" s="8"/>
      <c r="F9" s="9"/>
      <c r="G9" s="9"/>
      <c r="I9" s="12"/>
      <c r="J9" s="9"/>
      <c r="K9" s="9"/>
      <c r="M9" s="39"/>
      <c r="N9" s="43"/>
      <c r="O9" s="4"/>
      <c r="P9" s="14"/>
      <c r="Q9" s="44"/>
      <c r="R9" s="44"/>
      <c r="S9" s="44"/>
      <c r="T9" s="45"/>
    </row>
    <row r="10" spans="2:20" x14ac:dyDescent="0.3">
      <c r="B10" s="8"/>
      <c r="C10" s="9"/>
      <c r="E10" s="8"/>
      <c r="F10" s="9"/>
      <c r="G10" s="9"/>
      <c r="I10" s="12"/>
      <c r="J10" s="9"/>
      <c r="K10" s="9"/>
      <c r="M10" s="39"/>
      <c r="N10" s="43"/>
      <c r="O10" s="4"/>
      <c r="P10" s="14"/>
      <c r="Q10" s="44"/>
      <c r="R10" s="44"/>
      <c r="S10" s="44"/>
      <c r="T10" s="45"/>
    </row>
    <row r="11" spans="2:20" x14ac:dyDescent="0.3">
      <c r="B11" s="8"/>
      <c r="C11" s="9"/>
      <c r="E11" s="8"/>
      <c r="F11" s="9"/>
      <c r="G11" s="9"/>
      <c r="I11" s="12"/>
      <c r="J11" s="9"/>
      <c r="K11" s="9"/>
      <c r="M11" s="39"/>
      <c r="N11" s="43"/>
      <c r="O11" s="4"/>
      <c r="P11" s="14"/>
      <c r="Q11" s="44"/>
      <c r="R11" s="44"/>
      <c r="S11" s="44"/>
      <c r="T11" s="45"/>
    </row>
    <row r="12" spans="2:20" x14ac:dyDescent="0.3">
      <c r="B12" s="8"/>
      <c r="C12" s="9"/>
      <c r="E12" s="8"/>
      <c r="F12" s="9"/>
      <c r="G12" s="9"/>
      <c r="I12" s="12"/>
      <c r="J12" s="9"/>
      <c r="K12" s="9"/>
      <c r="M12" s="39"/>
      <c r="N12" s="43"/>
      <c r="O12" s="4"/>
      <c r="P12" s="14"/>
      <c r="Q12" s="44"/>
      <c r="R12" s="44"/>
      <c r="S12" s="44"/>
      <c r="T12" s="45"/>
    </row>
    <row r="13" spans="2:20" x14ac:dyDescent="0.3">
      <c r="M13" s="4"/>
      <c r="N13" s="4"/>
      <c r="O13" s="4"/>
      <c r="P13" s="4"/>
      <c r="Q13" s="4"/>
      <c r="R13" s="4"/>
      <c r="S13" s="4"/>
      <c r="T13" s="4"/>
    </row>
    <row r="14" spans="2:20" s="1" customFormat="1" x14ac:dyDescent="0.3">
      <c r="B14" s="15" t="s">
        <v>7</v>
      </c>
      <c r="C14" s="15"/>
      <c r="E14" s="15"/>
      <c r="F14" s="16"/>
      <c r="G14" s="15"/>
      <c r="I14" s="17"/>
      <c r="J14" s="19"/>
      <c r="K14" s="18"/>
      <c r="M14" s="21">
        <f>SUM(M8:M12)</f>
        <v>5763.5882352941171</v>
      </c>
      <c r="N14" s="21">
        <f>SUM(N8:N12)</f>
        <v>0</v>
      </c>
      <c r="O14" s="50"/>
      <c r="P14" s="21">
        <f>SUM(P8:P12)</f>
        <v>0</v>
      </c>
      <c r="Q14" s="21">
        <f>SUM(Q8:Q12)</f>
        <v>0</v>
      </c>
      <c r="R14" s="21">
        <f>SUM(R8:R12)</f>
        <v>0</v>
      </c>
      <c r="S14" s="21">
        <f>SUM(S8:S12)</f>
        <v>0</v>
      </c>
      <c r="T14" s="21">
        <f>SUM(T8:T12)</f>
        <v>0</v>
      </c>
    </row>
    <row r="15" spans="2:20" ht="14.4" hidden="1" customHeight="1" x14ac:dyDescent="0.3">
      <c r="M15" s="4"/>
      <c r="N15" s="4"/>
      <c r="O15" s="4"/>
      <c r="P15" s="4"/>
      <c r="Q15" s="4"/>
      <c r="R15" s="4"/>
      <c r="S15" s="4"/>
      <c r="T15" s="4"/>
    </row>
    <row r="16" spans="2:20" ht="14.4" hidden="1" customHeight="1" x14ac:dyDescent="0.3">
      <c r="M16" s="4"/>
      <c r="N16" s="4"/>
      <c r="O16" s="4"/>
      <c r="P16" s="4">
        <f>SUMIF($J$8:$J$12, "Ja",(P8:P12))</f>
        <v>0</v>
      </c>
      <c r="Q16" s="4">
        <f>SUMIF($J$8:$J$12, "Ja",(Q8:Q12))</f>
        <v>0</v>
      </c>
      <c r="R16" s="4">
        <f>SUMIF($J$8:$J$12, "Ja",(R8:R12))</f>
        <v>0</v>
      </c>
      <c r="S16" s="4">
        <f>SUMIF($J$8:$J$12, "Ja",(S8:S12))</f>
        <v>0</v>
      </c>
      <c r="T16" s="4"/>
    </row>
    <row r="17" spans="2:20" ht="14.4" hidden="1" customHeight="1" x14ac:dyDescent="0.3">
      <c r="M17" s="4"/>
      <c r="N17" s="4"/>
      <c r="O17" s="4"/>
      <c r="P17" s="4">
        <f>P16/1.3</f>
        <v>0</v>
      </c>
      <c r="Q17" s="4">
        <f>Q16/1.3</f>
        <v>0</v>
      </c>
      <c r="R17" s="4">
        <f>R16/1.3</f>
        <v>0</v>
      </c>
      <c r="S17" s="4">
        <f>S16/1.3</f>
        <v>0</v>
      </c>
      <c r="T17" s="4"/>
    </row>
    <row r="18" spans="2:20" ht="14.4" hidden="1" customHeight="1" x14ac:dyDescent="0.3">
      <c r="M18" s="4"/>
      <c r="N18" s="4"/>
      <c r="O18" s="4"/>
      <c r="P18" s="4">
        <f>P14-P16</f>
        <v>0</v>
      </c>
      <c r="Q18" s="4">
        <f>Q14-Q16</f>
        <v>0</v>
      </c>
      <c r="R18" s="4">
        <f>R14-R16</f>
        <v>0</v>
      </c>
      <c r="S18" s="4">
        <f>S14-S16</f>
        <v>0</v>
      </c>
      <c r="T18" s="4"/>
    </row>
    <row r="19" spans="2:20" ht="14.4" hidden="1" customHeight="1" x14ac:dyDescent="0.3">
      <c r="B19" s="51"/>
      <c r="C19" s="52"/>
      <c r="D19" s="52"/>
      <c r="E19" s="52"/>
      <c r="F19" s="52"/>
      <c r="G19" s="52"/>
      <c r="H19" s="53"/>
      <c r="I19" s="53"/>
      <c r="K19" s="53"/>
      <c r="M19" s="54">
        <f>SUM(P19:T19)</f>
        <v>0</v>
      </c>
      <c r="N19" s="4"/>
      <c r="O19" s="4"/>
      <c r="P19" s="54">
        <f>P18+P17</f>
        <v>0</v>
      </c>
      <c r="Q19" s="54">
        <f>Q18+Q17</f>
        <v>0</v>
      </c>
      <c r="R19" s="54">
        <f>R18+R17</f>
        <v>0</v>
      </c>
      <c r="S19" s="54">
        <f>S18+S17</f>
        <v>0</v>
      </c>
      <c r="T19" s="54">
        <f>T14</f>
        <v>0</v>
      </c>
    </row>
    <row r="20" spans="2:20" x14ac:dyDescent="0.3">
      <c r="M20" s="4"/>
      <c r="N20" s="4"/>
      <c r="O20" s="4"/>
      <c r="P20" s="4"/>
      <c r="Q20" s="4"/>
      <c r="R20" s="4"/>
      <c r="S20" s="4"/>
      <c r="T20" s="4"/>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28C96-7818-4F3A-8C49-555ED9E6AB09}">
  <dimension ref="B2:T19"/>
  <sheetViews>
    <sheetView showGridLines="0" zoomScaleNormal="100" workbookViewId="0">
      <selection activeCell="M13" sqref="M13"/>
    </sheetView>
  </sheetViews>
  <sheetFormatPr defaultRowHeight="14.4" x14ac:dyDescent="0.3"/>
  <cols>
    <col min="1" max="1" width="3.6640625" customWidth="1"/>
    <col min="2" max="2" width="22" bestFit="1" customWidth="1"/>
    <col min="3" max="3" width="27.6640625" bestFit="1" customWidth="1"/>
    <col min="4" max="4" width="2.33203125" customWidth="1"/>
    <col min="5" max="5" width="47.44140625" bestFit="1" customWidth="1"/>
    <col min="6" max="6" width="13.6640625" style="5" customWidth="1"/>
    <col min="7" max="7" width="9.6640625" customWidth="1"/>
    <col min="8" max="8" width="2.33203125" customWidth="1"/>
    <col min="9" max="9" width="9.6640625" style="5" customWidth="1"/>
    <col min="10" max="10" width="9.6640625" customWidth="1"/>
    <col min="11" max="11" width="41.109375" bestFit="1" customWidth="1"/>
    <col min="12" max="12" width="2.33203125" customWidth="1"/>
    <col min="13" max="13" width="9.6640625" style="2" customWidth="1"/>
    <col min="14" max="14" width="9.6640625" style="2" hidden="1" customWidth="1"/>
    <col min="15" max="15" width="2.33203125" style="2" hidden="1" customWidth="1"/>
    <col min="16" max="20" width="9.6640625" style="2" hidden="1" customWidth="1"/>
    <col min="21" max="21" width="0" hidden="1" customWidth="1"/>
  </cols>
  <sheetData>
    <row r="2" spans="2:20" x14ac:dyDescent="0.3">
      <c r="B2" s="29" t="s">
        <v>76</v>
      </c>
      <c r="C2" s="29"/>
      <c r="D2" s="29"/>
      <c r="E2" s="29"/>
      <c r="F2" s="30"/>
      <c r="G2" s="29"/>
      <c r="H2" s="29"/>
      <c r="I2" s="30"/>
      <c r="J2" s="29"/>
      <c r="K2" s="29"/>
      <c r="L2" s="29"/>
      <c r="M2" s="31"/>
      <c r="N2" s="31"/>
      <c r="O2" s="31"/>
      <c r="P2" s="31"/>
      <c r="Q2" s="31"/>
      <c r="R2" s="31"/>
      <c r="S2" s="31"/>
      <c r="T2" s="31"/>
    </row>
    <row r="3" spans="2:20" x14ac:dyDescent="0.3">
      <c r="B3" s="15" t="s">
        <v>9</v>
      </c>
      <c r="C3" s="25">
        <v>50</v>
      </c>
      <c r="D3" t="s">
        <v>84</v>
      </c>
      <c r="F3"/>
      <c r="I3"/>
      <c r="M3"/>
      <c r="N3"/>
      <c r="O3"/>
      <c r="P3"/>
      <c r="Q3"/>
      <c r="R3"/>
      <c r="S3"/>
      <c r="T3"/>
    </row>
    <row r="4" spans="2:20" x14ac:dyDescent="0.3">
      <c r="B4" s="15" t="s">
        <v>14</v>
      </c>
      <c r="C4" s="25">
        <v>50</v>
      </c>
      <c r="D4" t="s">
        <v>85</v>
      </c>
      <c r="F4"/>
      <c r="I4"/>
      <c r="M4"/>
      <c r="N4"/>
      <c r="O4"/>
      <c r="P4"/>
      <c r="Q4"/>
      <c r="R4"/>
      <c r="S4"/>
      <c r="T4"/>
    </row>
    <row r="6" spans="2:20" s="1" customFormat="1" ht="30.75" customHeight="1" x14ac:dyDescent="0.3">
      <c r="B6" s="32" t="s">
        <v>13</v>
      </c>
      <c r="C6" s="32"/>
      <c r="E6" s="32" t="s">
        <v>12</v>
      </c>
      <c r="F6" s="33"/>
      <c r="G6" s="32"/>
      <c r="I6" s="22" t="s">
        <v>11</v>
      </c>
      <c r="J6" s="3"/>
      <c r="K6" s="23"/>
      <c r="M6" s="34" t="s">
        <v>10</v>
      </c>
      <c r="N6" s="24"/>
      <c r="O6" s="35"/>
      <c r="P6" s="36" t="s">
        <v>20</v>
      </c>
      <c r="Q6" s="24"/>
      <c r="R6" s="24"/>
      <c r="S6" s="24"/>
      <c r="T6" s="24"/>
    </row>
    <row r="7" spans="2:20" s="1" customFormat="1" ht="43.2" x14ac:dyDescent="0.3">
      <c r="B7" s="15" t="s">
        <v>0</v>
      </c>
      <c r="C7" s="15" t="s">
        <v>1</v>
      </c>
      <c r="E7" s="15" t="s">
        <v>2</v>
      </c>
      <c r="F7" s="16" t="s">
        <v>3</v>
      </c>
      <c r="G7" s="15" t="s">
        <v>4</v>
      </c>
      <c r="I7" s="17" t="s">
        <v>5</v>
      </c>
      <c r="J7" s="17" t="s">
        <v>8</v>
      </c>
      <c r="K7" s="18" t="s">
        <v>6</v>
      </c>
      <c r="M7" s="20" t="s">
        <v>15</v>
      </c>
      <c r="N7" s="20" t="s">
        <v>21</v>
      </c>
      <c r="O7" s="37"/>
      <c r="P7" s="20" t="s">
        <v>22</v>
      </c>
      <c r="Q7" s="20" t="s">
        <v>23</v>
      </c>
      <c r="R7" s="20" t="s">
        <v>24</v>
      </c>
      <c r="S7" s="20" t="s">
        <v>25</v>
      </c>
      <c r="T7" s="20" t="s">
        <v>26</v>
      </c>
    </row>
    <row r="8" spans="2:20" x14ac:dyDescent="0.3">
      <c r="B8" s="6" t="s">
        <v>88</v>
      </c>
      <c r="C8" s="7" t="s">
        <v>87</v>
      </c>
      <c r="E8" s="26" t="s">
        <v>78</v>
      </c>
      <c r="F8" s="9">
        <f>C3*5</f>
        <v>250</v>
      </c>
      <c r="G8" s="12" t="s">
        <v>96</v>
      </c>
      <c r="I8" s="12">
        <v>13.232100000000001</v>
      </c>
      <c r="J8" s="9">
        <v>50</v>
      </c>
      <c r="K8" s="9" t="s">
        <v>38</v>
      </c>
      <c r="M8" s="39">
        <f>IFERROR(IF(J8&lt;$C$4,I8*$C$4/J8,I8)*F8,"-")</f>
        <v>3308.0250000000001</v>
      </c>
      <c r="N8" s="40"/>
      <c r="O8" s="4"/>
      <c r="P8" s="41"/>
      <c r="Q8" s="38"/>
      <c r="R8" s="38"/>
      <c r="S8" s="38"/>
      <c r="T8" s="42"/>
    </row>
    <row r="9" spans="2:20" x14ac:dyDescent="0.3">
      <c r="B9" s="8"/>
      <c r="C9" s="9"/>
      <c r="E9" s="8"/>
      <c r="F9" s="9"/>
      <c r="G9" s="9"/>
      <c r="I9" s="12"/>
      <c r="J9" s="9"/>
      <c r="K9" s="9"/>
      <c r="M9" s="39"/>
      <c r="N9" s="43"/>
      <c r="O9" s="4"/>
      <c r="P9" s="14"/>
      <c r="Q9" s="44"/>
      <c r="R9" s="44"/>
      <c r="S9" s="44"/>
      <c r="T9" s="45"/>
    </row>
    <row r="10" spans="2:20" x14ac:dyDescent="0.3">
      <c r="B10" s="8"/>
      <c r="C10" s="9"/>
      <c r="E10" s="8"/>
      <c r="F10" s="9"/>
      <c r="G10" s="9"/>
      <c r="I10" s="12"/>
      <c r="J10" s="9"/>
      <c r="K10" s="9"/>
      <c r="M10" s="39"/>
      <c r="N10" s="43"/>
      <c r="O10" s="4"/>
      <c r="P10" s="14"/>
      <c r="Q10" s="44"/>
      <c r="R10" s="44"/>
      <c r="S10" s="44"/>
      <c r="T10" s="45"/>
    </row>
    <row r="11" spans="2:20" x14ac:dyDescent="0.3">
      <c r="B11" s="8"/>
      <c r="C11" s="9"/>
      <c r="E11" s="8"/>
      <c r="F11" s="9"/>
      <c r="G11" s="9"/>
      <c r="I11" s="12"/>
      <c r="J11" s="9"/>
      <c r="K11" s="9"/>
      <c r="M11" s="39"/>
      <c r="N11" s="43"/>
      <c r="O11" s="4"/>
      <c r="P11" s="14"/>
      <c r="Q11" s="44"/>
      <c r="R11" s="44"/>
      <c r="S11" s="44"/>
      <c r="T11" s="45"/>
    </row>
    <row r="12" spans="2:20" x14ac:dyDescent="0.3">
      <c r="B12" s="8"/>
      <c r="C12" s="9"/>
      <c r="E12" s="8"/>
      <c r="F12" s="9"/>
      <c r="G12" s="9"/>
      <c r="I12" s="12"/>
      <c r="J12" s="9"/>
      <c r="K12" s="9"/>
      <c r="M12" s="39"/>
      <c r="N12" s="43"/>
      <c r="O12" s="4"/>
      <c r="P12" s="14"/>
      <c r="Q12" s="44"/>
      <c r="R12" s="44"/>
      <c r="S12" s="44"/>
      <c r="T12" s="45"/>
    </row>
    <row r="13" spans="2:20" s="1" customFormat="1" x14ac:dyDescent="0.3">
      <c r="B13" s="15" t="s">
        <v>7</v>
      </c>
      <c r="C13" s="15"/>
      <c r="E13" s="15"/>
      <c r="F13" s="16"/>
      <c r="G13" s="15"/>
      <c r="I13" s="17"/>
      <c r="J13" s="19"/>
      <c r="K13" s="18"/>
      <c r="M13" s="21">
        <f>SUM(M8:M12)</f>
        <v>3308.0250000000001</v>
      </c>
      <c r="N13" s="21">
        <f>SUM(N8:N12)</f>
        <v>0</v>
      </c>
      <c r="O13" s="50"/>
      <c r="P13" s="21">
        <f>SUM(P8:P12)</f>
        <v>0</v>
      </c>
      <c r="Q13" s="21">
        <f>SUM(Q8:Q12)</f>
        <v>0</v>
      </c>
      <c r="R13" s="21">
        <f>SUM(R8:R12)</f>
        <v>0</v>
      </c>
      <c r="S13" s="21">
        <f>SUM(S8:S12)</f>
        <v>0</v>
      </c>
      <c r="T13" s="21">
        <f>SUM(T8:T12)</f>
        <v>0</v>
      </c>
    </row>
    <row r="14" spans="2:20" ht="14.4" hidden="1" customHeight="1" x14ac:dyDescent="0.3">
      <c r="M14" s="4"/>
      <c r="N14" s="4"/>
      <c r="O14" s="4"/>
      <c r="P14" s="4"/>
      <c r="Q14" s="4"/>
      <c r="R14" s="4"/>
      <c r="S14" s="4"/>
      <c r="T14" s="4"/>
    </row>
    <row r="15" spans="2:20" ht="14.4" hidden="1" customHeight="1" x14ac:dyDescent="0.3">
      <c r="M15" s="4"/>
      <c r="N15" s="4"/>
      <c r="O15" s="4"/>
      <c r="P15" s="4">
        <f>SUMIF($J$8:$J$12, "Ja",(P8:P12))</f>
        <v>0</v>
      </c>
      <c r="Q15" s="4">
        <f>SUMIF($J$8:$J$12, "Ja",(Q8:Q12))</f>
        <v>0</v>
      </c>
      <c r="R15" s="4">
        <f>SUMIF($J$8:$J$12, "Ja",(R8:R12))</f>
        <v>0</v>
      </c>
      <c r="S15" s="4">
        <f>SUMIF($J$8:$J$12, "Ja",(S8:S12))</f>
        <v>0</v>
      </c>
      <c r="T15" s="4"/>
    </row>
    <row r="16" spans="2:20" ht="14.4" hidden="1" customHeight="1" x14ac:dyDescent="0.3">
      <c r="M16" s="4"/>
      <c r="N16" s="4"/>
      <c r="O16" s="4"/>
      <c r="P16" s="4">
        <f>P15/1.3</f>
        <v>0</v>
      </c>
      <c r="Q16" s="4">
        <f>Q15/1.3</f>
        <v>0</v>
      </c>
      <c r="R16" s="4">
        <f>R15/1.3</f>
        <v>0</v>
      </c>
      <c r="S16" s="4">
        <f>S15/1.3</f>
        <v>0</v>
      </c>
      <c r="T16" s="4"/>
    </row>
    <row r="17" spans="2:20" ht="14.4" hidden="1" customHeight="1" x14ac:dyDescent="0.3">
      <c r="M17" s="4"/>
      <c r="N17" s="4"/>
      <c r="O17" s="4"/>
      <c r="P17" s="4">
        <f>P13-P15</f>
        <v>0</v>
      </c>
      <c r="Q17" s="4">
        <f>Q13-Q15</f>
        <v>0</v>
      </c>
      <c r="R17" s="4">
        <f>R13-R15</f>
        <v>0</v>
      </c>
      <c r="S17" s="4">
        <f>S13-S15</f>
        <v>0</v>
      </c>
      <c r="T17" s="4"/>
    </row>
    <row r="18" spans="2:20" ht="14.4" hidden="1" customHeight="1" x14ac:dyDescent="0.3">
      <c r="B18" s="51"/>
      <c r="C18" s="52"/>
      <c r="D18" s="52"/>
      <c r="E18" s="52"/>
      <c r="F18" s="52"/>
      <c r="G18" s="52"/>
      <c r="H18" s="53"/>
      <c r="I18" s="53"/>
      <c r="K18" s="53"/>
      <c r="M18" s="54">
        <f>SUM(P18:T18)</f>
        <v>0</v>
      </c>
      <c r="N18" s="4"/>
      <c r="O18" s="4"/>
      <c r="P18" s="54">
        <f>P17+P16</f>
        <v>0</v>
      </c>
      <c r="Q18" s="54">
        <f>Q17+Q16</f>
        <v>0</v>
      </c>
      <c r="R18" s="54">
        <f>R17+R16</f>
        <v>0</v>
      </c>
      <c r="S18" s="54">
        <f>S17+S16</f>
        <v>0</v>
      </c>
      <c r="T18" s="54">
        <f>T13</f>
        <v>0</v>
      </c>
    </row>
    <row r="19" spans="2:20" x14ac:dyDescent="0.3">
      <c r="M19" s="4"/>
      <c r="N19" s="4"/>
      <c r="O19" s="4"/>
      <c r="P19" s="4"/>
      <c r="Q19" s="4"/>
      <c r="R19" s="4"/>
      <c r="S19" s="4"/>
      <c r="T19" s="4"/>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9DF8F-6306-4D40-9519-C5151D557115}">
  <dimension ref="B2:T19"/>
  <sheetViews>
    <sheetView showGridLines="0" zoomScaleNormal="100" workbookViewId="0">
      <selection activeCell="M13" sqref="M13"/>
    </sheetView>
  </sheetViews>
  <sheetFormatPr defaultRowHeight="14.4" x14ac:dyDescent="0.3"/>
  <cols>
    <col min="1" max="1" width="3.6640625" customWidth="1"/>
    <col min="2" max="2" width="22" bestFit="1" customWidth="1"/>
    <col min="3" max="3" width="27.6640625" bestFit="1" customWidth="1"/>
    <col min="4" max="4" width="2.33203125" customWidth="1"/>
    <col min="5" max="5" width="47.44140625" bestFit="1" customWidth="1"/>
    <col min="6" max="6" width="13.6640625" style="5" customWidth="1"/>
    <col min="7" max="7" width="9.6640625" customWidth="1"/>
    <col min="8" max="8" width="2.33203125" customWidth="1"/>
    <col min="9" max="9" width="9.6640625" style="5" customWidth="1"/>
    <col min="10" max="10" width="9.6640625" customWidth="1"/>
    <col min="11" max="11" width="41.109375" bestFit="1" customWidth="1"/>
    <col min="12" max="12" width="2.33203125" customWidth="1"/>
    <col min="13" max="13" width="9.6640625" style="2" customWidth="1"/>
    <col min="14" max="14" width="9.6640625" style="2" hidden="1" customWidth="1"/>
    <col min="15" max="15" width="2.33203125" style="2" hidden="1" customWidth="1"/>
    <col min="16" max="20" width="9.6640625" style="2" hidden="1" customWidth="1"/>
    <col min="21" max="21" width="0" hidden="1" customWidth="1"/>
  </cols>
  <sheetData>
    <row r="2" spans="2:20" x14ac:dyDescent="0.3">
      <c r="B2" s="29" t="s">
        <v>76</v>
      </c>
      <c r="C2" s="29"/>
      <c r="D2" s="29"/>
      <c r="E2" s="29"/>
      <c r="F2" s="30"/>
      <c r="G2" s="29"/>
      <c r="H2" s="29"/>
      <c r="I2" s="30"/>
      <c r="J2" s="29"/>
      <c r="K2" s="29"/>
      <c r="L2" s="29"/>
      <c r="M2" s="31"/>
      <c r="N2" s="31"/>
      <c r="O2" s="31"/>
      <c r="P2" s="31"/>
      <c r="Q2" s="31"/>
      <c r="R2" s="31"/>
      <c r="S2" s="31"/>
      <c r="T2" s="31"/>
    </row>
    <row r="3" spans="2:20" x14ac:dyDescent="0.3">
      <c r="B3" s="15" t="s">
        <v>9</v>
      </c>
      <c r="C3" s="25">
        <v>50</v>
      </c>
      <c r="D3" t="s">
        <v>84</v>
      </c>
      <c r="F3"/>
      <c r="I3"/>
      <c r="M3"/>
      <c r="N3"/>
      <c r="O3"/>
      <c r="P3"/>
      <c r="Q3"/>
      <c r="R3"/>
      <c r="S3"/>
      <c r="T3"/>
    </row>
    <row r="4" spans="2:20" x14ac:dyDescent="0.3">
      <c r="B4" s="15" t="s">
        <v>14</v>
      </c>
      <c r="C4" s="25">
        <v>50</v>
      </c>
      <c r="D4" t="s">
        <v>85</v>
      </c>
      <c r="F4"/>
      <c r="I4"/>
      <c r="M4"/>
      <c r="N4"/>
      <c r="O4"/>
      <c r="P4"/>
      <c r="Q4"/>
      <c r="R4"/>
      <c r="S4"/>
      <c r="T4"/>
    </row>
    <row r="6" spans="2:20" s="1" customFormat="1" ht="30.75" customHeight="1" x14ac:dyDescent="0.3">
      <c r="B6" s="32" t="s">
        <v>13</v>
      </c>
      <c r="C6" s="32"/>
      <c r="E6" s="32" t="s">
        <v>12</v>
      </c>
      <c r="F6" s="33"/>
      <c r="G6" s="32"/>
      <c r="I6" s="22" t="s">
        <v>11</v>
      </c>
      <c r="J6" s="3"/>
      <c r="K6" s="23"/>
      <c r="M6" s="34" t="s">
        <v>10</v>
      </c>
      <c r="N6" s="24"/>
      <c r="O6" s="35"/>
      <c r="P6" s="36" t="s">
        <v>20</v>
      </c>
      <c r="Q6" s="24"/>
      <c r="R6" s="24"/>
      <c r="S6" s="24"/>
      <c r="T6" s="24"/>
    </row>
    <row r="7" spans="2:20" s="1" customFormat="1" ht="43.2" x14ac:dyDescent="0.3">
      <c r="B7" s="15" t="s">
        <v>0</v>
      </c>
      <c r="C7" s="15" t="s">
        <v>1</v>
      </c>
      <c r="E7" s="15" t="s">
        <v>2</v>
      </c>
      <c r="F7" s="16" t="s">
        <v>3</v>
      </c>
      <c r="G7" s="15" t="s">
        <v>4</v>
      </c>
      <c r="I7" s="17" t="s">
        <v>5</v>
      </c>
      <c r="J7" s="17" t="s">
        <v>8</v>
      </c>
      <c r="K7" s="18" t="s">
        <v>6</v>
      </c>
      <c r="M7" s="20" t="s">
        <v>15</v>
      </c>
      <c r="N7" s="20" t="s">
        <v>21</v>
      </c>
      <c r="O7" s="37"/>
      <c r="P7" s="20" t="s">
        <v>22</v>
      </c>
      <c r="Q7" s="20" t="s">
        <v>23</v>
      </c>
      <c r="R7" s="20" t="s">
        <v>24</v>
      </c>
      <c r="S7" s="20" t="s">
        <v>25</v>
      </c>
      <c r="T7" s="20" t="s">
        <v>26</v>
      </c>
    </row>
    <row r="8" spans="2:20" x14ac:dyDescent="0.3">
      <c r="B8" s="6" t="s">
        <v>89</v>
      </c>
      <c r="C8" s="7" t="s">
        <v>87</v>
      </c>
      <c r="E8" s="26" t="s">
        <v>79</v>
      </c>
      <c r="F8" s="9">
        <f>C3*5</f>
        <v>250</v>
      </c>
      <c r="G8" s="12" t="s">
        <v>96</v>
      </c>
      <c r="I8" s="12">
        <v>2.5348999999999999</v>
      </c>
      <c r="J8" s="9">
        <v>30</v>
      </c>
      <c r="K8" s="9" t="s">
        <v>38</v>
      </c>
      <c r="M8" s="39">
        <f>IFERROR(IF(J8&lt;$C$4,I8*$C$4/J8,I8)*F8,"-")</f>
        <v>1056.2083333333333</v>
      </c>
      <c r="N8" s="40"/>
      <c r="O8" s="4"/>
      <c r="P8" s="41"/>
      <c r="Q8" s="38"/>
      <c r="R8" s="38"/>
      <c r="S8" s="38"/>
      <c r="T8" s="42"/>
    </row>
    <row r="9" spans="2:20" x14ac:dyDescent="0.3">
      <c r="B9" s="8"/>
      <c r="C9" s="9"/>
      <c r="E9" s="8"/>
      <c r="F9" s="9"/>
      <c r="G9" s="9"/>
      <c r="I9" s="12"/>
      <c r="J9" s="9"/>
      <c r="K9" s="9"/>
      <c r="M9" s="39"/>
      <c r="N9" s="43"/>
      <c r="O9" s="4"/>
      <c r="P9" s="14"/>
      <c r="Q9" s="44"/>
      <c r="R9" s="44"/>
      <c r="S9" s="44"/>
      <c r="T9" s="45"/>
    </row>
    <row r="10" spans="2:20" x14ac:dyDescent="0.3">
      <c r="B10" s="8"/>
      <c r="C10" s="9"/>
      <c r="E10" s="8"/>
      <c r="F10" s="9"/>
      <c r="G10" s="9"/>
      <c r="I10" s="12"/>
      <c r="J10" s="9"/>
      <c r="K10" s="9"/>
      <c r="M10" s="39"/>
      <c r="N10" s="43"/>
      <c r="O10" s="4"/>
      <c r="P10" s="14"/>
      <c r="Q10" s="44"/>
      <c r="R10" s="44"/>
      <c r="S10" s="44"/>
      <c r="T10" s="45"/>
    </row>
    <row r="11" spans="2:20" x14ac:dyDescent="0.3">
      <c r="B11" s="8"/>
      <c r="C11" s="9"/>
      <c r="E11" s="8"/>
      <c r="F11" s="9"/>
      <c r="G11" s="9"/>
      <c r="I11" s="12"/>
      <c r="J11" s="9"/>
      <c r="K11" s="9"/>
      <c r="M11" s="39"/>
      <c r="N11" s="43"/>
      <c r="O11" s="4"/>
      <c r="P11" s="14"/>
      <c r="Q11" s="44"/>
      <c r="R11" s="44"/>
      <c r="S11" s="44"/>
      <c r="T11" s="45"/>
    </row>
    <row r="12" spans="2:20" x14ac:dyDescent="0.3">
      <c r="B12" s="8"/>
      <c r="C12" s="9"/>
      <c r="E12" s="8"/>
      <c r="F12" s="9"/>
      <c r="G12" s="9"/>
      <c r="I12" s="12"/>
      <c r="J12" s="9"/>
      <c r="K12" s="9"/>
      <c r="M12" s="39"/>
      <c r="N12" s="43"/>
      <c r="O12" s="4"/>
      <c r="P12" s="14"/>
      <c r="Q12" s="44"/>
      <c r="R12" s="44"/>
      <c r="S12" s="44"/>
      <c r="T12" s="45"/>
    </row>
    <row r="13" spans="2:20" s="1" customFormat="1" x14ac:dyDescent="0.3">
      <c r="B13" s="15" t="s">
        <v>7</v>
      </c>
      <c r="C13" s="15"/>
      <c r="E13" s="15"/>
      <c r="F13" s="16"/>
      <c r="G13" s="15"/>
      <c r="I13" s="17"/>
      <c r="J13" s="19"/>
      <c r="K13" s="18"/>
      <c r="M13" s="21">
        <f>SUM(M8:M12)</f>
        <v>1056.2083333333333</v>
      </c>
      <c r="N13" s="21">
        <f>SUM(N8:N12)</f>
        <v>0</v>
      </c>
      <c r="O13" s="50"/>
      <c r="P13" s="21">
        <f>SUM(P8:P12)</f>
        <v>0</v>
      </c>
      <c r="Q13" s="21">
        <f>SUM(Q8:Q12)</f>
        <v>0</v>
      </c>
      <c r="R13" s="21">
        <f>SUM(R8:R12)</f>
        <v>0</v>
      </c>
      <c r="S13" s="21">
        <f>SUM(S8:S12)</f>
        <v>0</v>
      </c>
      <c r="T13" s="21">
        <f>SUM(T8:T12)</f>
        <v>0</v>
      </c>
    </row>
    <row r="14" spans="2:20" ht="14.4" hidden="1" customHeight="1" x14ac:dyDescent="0.3">
      <c r="M14" s="4"/>
      <c r="N14" s="4"/>
      <c r="O14" s="4"/>
      <c r="P14" s="4"/>
      <c r="Q14" s="4"/>
      <c r="R14" s="4"/>
      <c r="S14" s="4"/>
      <c r="T14" s="4"/>
    </row>
    <row r="15" spans="2:20" ht="14.4" hidden="1" customHeight="1" x14ac:dyDescent="0.3">
      <c r="M15" s="4"/>
      <c r="N15" s="4"/>
      <c r="O15" s="4"/>
      <c r="P15" s="4">
        <f>SUMIF($J$8:$J$12, "Ja",(P8:P12))</f>
        <v>0</v>
      </c>
      <c r="Q15" s="4">
        <f>SUMIF($J$8:$J$12, "Ja",(Q8:Q12))</f>
        <v>0</v>
      </c>
      <c r="R15" s="4">
        <f>SUMIF($J$8:$J$12, "Ja",(R8:R12))</f>
        <v>0</v>
      </c>
      <c r="S15" s="4">
        <f>SUMIF($J$8:$J$12, "Ja",(S8:S12))</f>
        <v>0</v>
      </c>
      <c r="T15" s="4"/>
    </row>
    <row r="16" spans="2:20" ht="14.4" hidden="1" customHeight="1" x14ac:dyDescent="0.3">
      <c r="M16" s="4"/>
      <c r="N16" s="4"/>
      <c r="O16" s="4"/>
      <c r="P16" s="4">
        <f>P15/1.3</f>
        <v>0</v>
      </c>
      <c r="Q16" s="4">
        <f>Q15/1.3</f>
        <v>0</v>
      </c>
      <c r="R16" s="4">
        <f>R15/1.3</f>
        <v>0</v>
      </c>
      <c r="S16" s="4">
        <f>S15/1.3</f>
        <v>0</v>
      </c>
      <c r="T16" s="4"/>
    </row>
    <row r="17" spans="2:20" ht="14.4" hidden="1" customHeight="1" x14ac:dyDescent="0.3">
      <c r="M17" s="4"/>
      <c r="N17" s="4"/>
      <c r="O17" s="4"/>
      <c r="P17" s="4">
        <f>P13-P15</f>
        <v>0</v>
      </c>
      <c r="Q17" s="4">
        <f>Q13-Q15</f>
        <v>0</v>
      </c>
      <c r="R17" s="4">
        <f>R13-R15</f>
        <v>0</v>
      </c>
      <c r="S17" s="4">
        <f>S13-S15</f>
        <v>0</v>
      </c>
      <c r="T17" s="4"/>
    </row>
    <row r="18" spans="2:20" ht="14.4" hidden="1" customHeight="1" x14ac:dyDescent="0.3">
      <c r="B18" s="51"/>
      <c r="C18" s="52"/>
      <c r="D18" s="52"/>
      <c r="E18" s="52"/>
      <c r="F18" s="52"/>
      <c r="G18" s="52"/>
      <c r="H18" s="53"/>
      <c r="I18" s="53"/>
      <c r="K18" s="53"/>
      <c r="M18" s="54">
        <f>SUM(P18:T18)</f>
        <v>0</v>
      </c>
      <c r="N18" s="4"/>
      <c r="O18" s="4"/>
      <c r="P18" s="54">
        <f>P17+P16</f>
        <v>0</v>
      </c>
      <c r="Q18" s="54">
        <f>Q17+Q16</f>
        <v>0</v>
      </c>
      <c r="R18" s="54">
        <f>R17+R16</f>
        <v>0</v>
      </c>
      <c r="S18" s="54">
        <f>S17+S16</f>
        <v>0</v>
      </c>
      <c r="T18" s="54">
        <f>T13</f>
        <v>0</v>
      </c>
    </row>
    <row r="19" spans="2:20" x14ac:dyDescent="0.3">
      <c r="M19" s="4"/>
      <c r="N19" s="4"/>
      <c r="O19" s="4"/>
      <c r="P19" s="4"/>
      <c r="Q19" s="4"/>
      <c r="R19" s="4"/>
      <c r="S19" s="4"/>
      <c r="T19" s="4"/>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6B39E-5405-4148-BFF0-56AC9CFEB133}">
  <dimension ref="B2:T20"/>
  <sheetViews>
    <sheetView showGridLines="0" zoomScaleNormal="100" workbookViewId="0">
      <selection activeCell="M9" sqref="M9"/>
    </sheetView>
  </sheetViews>
  <sheetFormatPr defaultRowHeight="14.4" x14ac:dyDescent="0.3"/>
  <cols>
    <col min="1" max="1" width="3.6640625" customWidth="1"/>
    <col min="2" max="2" width="22" bestFit="1" customWidth="1"/>
    <col min="3" max="3" width="27.6640625" bestFit="1" customWidth="1"/>
    <col min="4" max="4" width="2.33203125" customWidth="1"/>
    <col min="5" max="5" width="47.44140625" bestFit="1" customWidth="1"/>
    <col min="6" max="6" width="13.6640625" style="5" customWidth="1"/>
    <col min="7" max="7" width="9.6640625" customWidth="1"/>
    <col min="8" max="8" width="2.33203125" customWidth="1"/>
    <col min="9" max="9" width="9.6640625" style="5" customWidth="1"/>
    <col min="10" max="10" width="9.6640625" customWidth="1"/>
    <col min="11" max="11" width="41.109375" bestFit="1" customWidth="1"/>
    <col min="12" max="12" width="2.33203125" customWidth="1"/>
    <col min="13" max="13" width="9.6640625" style="2" customWidth="1"/>
    <col min="14" max="14" width="9.6640625" style="2" hidden="1" customWidth="1"/>
    <col min="15" max="15" width="2.33203125" style="2" hidden="1" customWidth="1"/>
    <col min="16" max="20" width="9.6640625" style="2" hidden="1" customWidth="1"/>
    <col min="21" max="21" width="0" hidden="1" customWidth="1"/>
  </cols>
  <sheetData>
    <row r="2" spans="2:20" x14ac:dyDescent="0.3">
      <c r="B2" s="29" t="s">
        <v>76</v>
      </c>
      <c r="C2" s="29"/>
      <c r="D2" s="29"/>
      <c r="E2" s="29"/>
      <c r="F2" s="30"/>
      <c r="G2" s="29"/>
      <c r="H2" s="29"/>
      <c r="I2" s="30"/>
      <c r="J2" s="29"/>
      <c r="K2" s="29"/>
      <c r="L2" s="29"/>
      <c r="M2" s="31"/>
      <c r="N2" s="31"/>
      <c r="O2" s="31"/>
      <c r="P2" s="31"/>
      <c r="Q2" s="31"/>
      <c r="R2" s="31"/>
      <c r="S2" s="31"/>
      <c r="T2" s="31"/>
    </row>
    <row r="3" spans="2:20" x14ac:dyDescent="0.3">
      <c r="B3" s="15" t="s">
        <v>9</v>
      </c>
      <c r="C3" s="25">
        <v>50</v>
      </c>
      <c r="D3" t="s">
        <v>84</v>
      </c>
      <c r="F3"/>
      <c r="I3"/>
      <c r="M3"/>
      <c r="N3"/>
      <c r="O3"/>
      <c r="P3"/>
      <c r="Q3"/>
      <c r="R3"/>
      <c r="S3"/>
      <c r="T3"/>
    </row>
    <row r="4" spans="2:20" x14ac:dyDescent="0.3">
      <c r="B4" s="15" t="s">
        <v>14</v>
      </c>
      <c r="C4" s="25">
        <v>50</v>
      </c>
      <c r="D4" t="s">
        <v>85</v>
      </c>
      <c r="F4"/>
      <c r="I4"/>
      <c r="M4"/>
      <c r="N4"/>
      <c r="O4"/>
      <c r="P4"/>
      <c r="Q4"/>
      <c r="R4"/>
      <c r="S4"/>
      <c r="T4"/>
    </row>
    <row r="6" spans="2:20" s="1" customFormat="1" ht="30.75" customHeight="1" x14ac:dyDescent="0.3">
      <c r="B6" s="32" t="s">
        <v>13</v>
      </c>
      <c r="C6" s="32"/>
      <c r="E6" s="32" t="s">
        <v>12</v>
      </c>
      <c r="F6" s="33"/>
      <c r="G6" s="32"/>
      <c r="I6" s="22" t="s">
        <v>11</v>
      </c>
      <c r="J6" s="3"/>
      <c r="K6" s="23"/>
      <c r="M6" s="34" t="s">
        <v>10</v>
      </c>
      <c r="N6" s="24"/>
      <c r="O6" s="35"/>
      <c r="P6" s="36" t="s">
        <v>20</v>
      </c>
      <c r="Q6" s="24"/>
      <c r="R6" s="24"/>
      <c r="S6" s="24"/>
      <c r="T6" s="24"/>
    </row>
    <row r="7" spans="2:20" s="1" customFormat="1" ht="43.2" x14ac:dyDescent="0.3">
      <c r="B7" s="15" t="s">
        <v>0</v>
      </c>
      <c r="C7" s="15" t="s">
        <v>1</v>
      </c>
      <c r="E7" s="15" t="s">
        <v>2</v>
      </c>
      <c r="F7" s="16" t="s">
        <v>3</v>
      </c>
      <c r="G7" s="15" t="s">
        <v>4</v>
      </c>
      <c r="I7" s="17" t="s">
        <v>5</v>
      </c>
      <c r="J7" s="17" t="s">
        <v>8</v>
      </c>
      <c r="K7" s="18" t="s">
        <v>6</v>
      </c>
      <c r="M7" s="20" t="s">
        <v>15</v>
      </c>
      <c r="N7" s="20" t="s">
        <v>21</v>
      </c>
      <c r="O7" s="37"/>
      <c r="P7" s="20" t="s">
        <v>22</v>
      </c>
      <c r="Q7" s="20" t="s">
        <v>23</v>
      </c>
      <c r="R7" s="20" t="s">
        <v>24</v>
      </c>
      <c r="S7" s="20" t="s">
        <v>25</v>
      </c>
      <c r="T7" s="20" t="s">
        <v>26</v>
      </c>
    </row>
    <row r="8" spans="2:20" x14ac:dyDescent="0.3">
      <c r="B8" s="6" t="s">
        <v>90</v>
      </c>
      <c r="C8" s="7" t="s">
        <v>91</v>
      </c>
      <c r="E8" s="26" t="s">
        <v>80</v>
      </c>
      <c r="F8" s="9">
        <f>3*12*0.5*C3</f>
        <v>900</v>
      </c>
      <c r="G8" s="12" t="s">
        <v>97</v>
      </c>
      <c r="I8" s="12">
        <v>2.3237999999999999</v>
      </c>
      <c r="J8" s="9">
        <v>50</v>
      </c>
      <c r="K8" s="9" t="s">
        <v>38</v>
      </c>
      <c r="M8" s="39">
        <f>IFERROR(IF(J8&lt;$C$4,I8*$C$4/J8,I8)*F8,"-")</f>
        <v>2091.42</v>
      </c>
      <c r="N8" s="40"/>
      <c r="O8" s="4"/>
      <c r="P8" s="41"/>
      <c r="Q8" s="38"/>
      <c r="R8" s="38"/>
      <c r="S8" s="38"/>
      <c r="T8" s="42"/>
    </row>
    <row r="9" spans="2:20" x14ac:dyDescent="0.3">
      <c r="B9" s="26"/>
      <c r="C9" s="27" t="s">
        <v>92</v>
      </c>
      <c r="E9" s="26" t="s">
        <v>82</v>
      </c>
      <c r="F9" s="63">
        <f>SQRT(12^2+3^2)*C3</f>
        <v>618.46584384264906</v>
      </c>
      <c r="G9" s="12" t="s">
        <v>96</v>
      </c>
      <c r="I9" s="12">
        <v>0.53010000000000002</v>
      </c>
      <c r="J9" s="9">
        <v>50</v>
      </c>
      <c r="K9" s="9" t="s">
        <v>38</v>
      </c>
      <c r="M9" s="39">
        <f>IFERROR(IF(J9&lt;$C$4,I9*$C$4/J9,I9)*F9,"-")</f>
        <v>327.84874382098826</v>
      </c>
      <c r="N9" s="64"/>
      <c r="O9" s="4"/>
      <c r="P9" s="65"/>
      <c r="Q9" s="66"/>
      <c r="R9" s="66"/>
      <c r="S9" s="66"/>
      <c r="T9" s="58"/>
    </row>
    <row r="10" spans="2:20" x14ac:dyDescent="0.3">
      <c r="B10" s="8"/>
      <c r="C10" s="9" t="s">
        <v>93</v>
      </c>
      <c r="E10" s="8" t="s">
        <v>81</v>
      </c>
      <c r="F10" s="63">
        <f>F9</f>
        <v>618.46584384264906</v>
      </c>
      <c r="G10" s="12" t="s">
        <v>96</v>
      </c>
      <c r="I10" s="12">
        <v>2.6775000000000002</v>
      </c>
      <c r="J10" s="9">
        <v>50</v>
      </c>
      <c r="K10" s="9" t="s">
        <v>38</v>
      </c>
      <c r="M10" s="39">
        <f>IFERROR(IF(J10&lt;$C$4,I10*$C$4/J10,I10)*F10,"-")</f>
        <v>1655.9422968886929</v>
      </c>
      <c r="N10" s="43"/>
      <c r="O10" s="4"/>
      <c r="P10" s="14"/>
      <c r="Q10" s="44"/>
      <c r="R10" s="44"/>
      <c r="S10" s="44"/>
      <c r="T10" s="45"/>
    </row>
    <row r="11" spans="2:20" x14ac:dyDescent="0.3">
      <c r="B11" s="8"/>
      <c r="C11" s="9"/>
      <c r="E11" s="8"/>
      <c r="F11" s="9"/>
      <c r="G11" s="9"/>
      <c r="I11" s="12"/>
      <c r="J11" s="9"/>
      <c r="K11" s="9"/>
      <c r="M11" s="39"/>
      <c r="N11" s="43"/>
      <c r="O11" s="4"/>
      <c r="P11" s="14"/>
      <c r="Q11" s="44"/>
      <c r="R11" s="44"/>
      <c r="S11" s="44"/>
      <c r="T11" s="45"/>
    </row>
    <row r="12" spans="2:20" x14ac:dyDescent="0.3">
      <c r="B12" s="8"/>
      <c r="C12" s="9"/>
      <c r="E12" s="8"/>
      <c r="F12" s="9"/>
      <c r="G12" s="9"/>
      <c r="I12" s="12"/>
      <c r="J12" s="9"/>
      <c r="K12" s="9"/>
      <c r="M12" s="39"/>
      <c r="N12" s="43"/>
      <c r="O12" s="4"/>
      <c r="P12" s="14"/>
      <c r="Q12" s="44"/>
      <c r="R12" s="44"/>
      <c r="S12" s="44"/>
      <c r="T12" s="45"/>
    </row>
    <row r="13" spans="2:20" x14ac:dyDescent="0.3">
      <c r="M13" s="4"/>
      <c r="N13" s="4"/>
      <c r="O13" s="4"/>
      <c r="P13" s="4"/>
      <c r="Q13" s="4"/>
      <c r="R13" s="4"/>
      <c r="S13" s="4"/>
      <c r="T13" s="4"/>
    </row>
    <row r="14" spans="2:20" s="1" customFormat="1" x14ac:dyDescent="0.3">
      <c r="B14" s="15" t="s">
        <v>7</v>
      </c>
      <c r="C14" s="15"/>
      <c r="E14" s="15"/>
      <c r="F14" s="16"/>
      <c r="G14" s="15"/>
      <c r="I14" s="17"/>
      <c r="J14" s="19"/>
      <c r="K14" s="18"/>
      <c r="M14" s="21">
        <f>SUM(M8:M12)</f>
        <v>4075.2110407096811</v>
      </c>
      <c r="N14" s="21">
        <f>SUM(N8:N12)</f>
        <v>0</v>
      </c>
      <c r="O14" s="50"/>
      <c r="P14" s="21">
        <f>SUM(P8:P12)</f>
        <v>0</v>
      </c>
      <c r="Q14" s="21">
        <f>SUM(Q8:Q12)</f>
        <v>0</v>
      </c>
      <c r="R14" s="21">
        <f>SUM(R8:R12)</f>
        <v>0</v>
      </c>
      <c r="S14" s="21">
        <f>SUM(S8:S12)</f>
        <v>0</v>
      </c>
      <c r="T14" s="21">
        <f>SUM(T8:T12)</f>
        <v>0</v>
      </c>
    </row>
    <row r="15" spans="2:20" ht="14.4" hidden="1" customHeight="1" x14ac:dyDescent="0.3">
      <c r="M15" s="4"/>
      <c r="N15" s="4"/>
      <c r="O15" s="4"/>
      <c r="P15" s="4"/>
      <c r="Q15" s="4"/>
      <c r="R15" s="4"/>
      <c r="S15" s="4"/>
      <c r="T15" s="4"/>
    </row>
    <row r="16" spans="2:20" ht="14.4" hidden="1" customHeight="1" x14ac:dyDescent="0.3">
      <c r="M16" s="4"/>
      <c r="N16" s="4"/>
      <c r="O16" s="4"/>
      <c r="P16" s="4">
        <f>SUMIF($J$8:$J$12, "Ja",(P8:P12))</f>
        <v>0</v>
      </c>
      <c r="Q16" s="4">
        <f>SUMIF($J$8:$J$12, "Ja",(Q8:Q12))</f>
        <v>0</v>
      </c>
      <c r="R16" s="4">
        <f>SUMIF($J$8:$J$12, "Ja",(R8:R12))</f>
        <v>0</v>
      </c>
      <c r="S16" s="4">
        <f>SUMIF($J$8:$J$12, "Ja",(S8:S12))</f>
        <v>0</v>
      </c>
      <c r="T16" s="4"/>
    </row>
    <row r="17" spans="2:20" ht="14.4" hidden="1" customHeight="1" x14ac:dyDescent="0.3">
      <c r="M17" s="4"/>
      <c r="N17" s="4"/>
      <c r="O17" s="4"/>
      <c r="P17" s="4">
        <f>P16/1.3</f>
        <v>0</v>
      </c>
      <c r="Q17" s="4">
        <f>Q16/1.3</f>
        <v>0</v>
      </c>
      <c r="R17" s="4">
        <f>R16/1.3</f>
        <v>0</v>
      </c>
      <c r="S17" s="4">
        <f>S16/1.3</f>
        <v>0</v>
      </c>
      <c r="T17" s="4"/>
    </row>
    <row r="18" spans="2:20" ht="14.4" hidden="1" customHeight="1" x14ac:dyDescent="0.3">
      <c r="M18" s="4"/>
      <c r="N18" s="4"/>
      <c r="O18" s="4"/>
      <c r="P18" s="4">
        <f>P14-P16</f>
        <v>0</v>
      </c>
      <c r="Q18" s="4">
        <f>Q14-Q16</f>
        <v>0</v>
      </c>
      <c r="R18" s="4">
        <f>R14-R16</f>
        <v>0</v>
      </c>
      <c r="S18" s="4">
        <f>S14-S16</f>
        <v>0</v>
      </c>
      <c r="T18" s="4"/>
    </row>
    <row r="19" spans="2:20" ht="14.4" hidden="1" customHeight="1" x14ac:dyDescent="0.3">
      <c r="B19" s="51"/>
      <c r="C19" s="52"/>
      <c r="D19" s="52"/>
      <c r="E19" s="52"/>
      <c r="F19" s="52"/>
      <c r="G19" s="52"/>
      <c r="H19" s="53"/>
      <c r="I19" s="53"/>
      <c r="K19" s="53"/>
      <c r="M19" s="54">
        <f>SUM(P19:T19)</f>
        <v>0</v>
      </c>
      <c r="N19" s="4"/>
      <c r="O19" s="4"/>
      <c r="P19" s="54">
        <f>P18+P17</f>
        <v>0</v>
      </c>
      <c r="Q19" s="54">
        <f>Q18+Q17</f>
        <v>0</v>
      </c>
      <c r="R19" s="54">
        <f>R18+R17</f>
        <v>0</v>
      </c>
      <c r="S19" s="54">
        <f>S18+S17</f>
        <v>0</v>
      </c>
      <c r="T19" s="54">
        <f>T14</f>
        <v>0</v>
      </c>
    </row>
    <row r="20" spans="2:20" x14ac:dyDescent="0.3">
      <c r="M20" s="4"/>
      <c r="N20" s="4"/>
      <c r="O20" s="4"/>
      <c r="P20" s="4"/>
      <c r="Q20" s="4"/>
      <c r="R20" s="4"/>
      <c r="S20" s="4"/>
      <c r="T20" s="4"/>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7FFC1-2DDD-4E64-9451-925625737BA5}">
  <dimension ref="B2:T20"/>
  <sheetViews>
    <sheetView showGridLines="0" zoomScaleNormal="100" workbookViewId="0">
      <selection activeCell="M9" sqref="M9"/>
    </sheetView>
  </sheetViews>
  <sheetFormatPr defaultRowHeight="14.4" x14ac:dyDescent="0.3"/>
  <cols>
    <col min="1" max="1" width="3.6640625" customWidth="1"/>
    <col min="2" max="2" width="22" bestFit="1" customWidth="1"/>
    <col min="3" max="3" width="27.6640625" bestFit="1" customWidth="1"/>
    <col min="4" max="4" width="2.33203125" customWidth="1"/>
    <col min="5" max="5" width="47.44140625" bestFit="1" customWidth="1"/>
    <col min="6" max="6" width="13.6640625" style="5" customWidth="1"/>
    <col min="7" max="7" width="9.6640625" customWidth="1"/>
    <col min="8" max="8" width="2.33203125" customWidth="1"/>
    <col min="9" max="9" width="9.6640625" style="5" customWidth="1"/>
    <col min="10" max="10" width="9.6640625" customWidth="1"/>
    <col min="11" max="11" width="41.109375" bestFit="1" customWidth="1"/>
    <col min="12" max="12" width="2.33203125" customWidth="1"/>
    <col min="13" max="13" width="9.6640625" style="2" customWidth="1"/>
    <col min="14" max="14" width="9.6640625" style="2" hidden="1" customWidth="1"/>
    <col min="15" max="15" width="2.33203125" style="2" hidden="1" customWidth="1"/>
    <col min="16" max="20" width="9.6640625" style="2" hidden="1" customWidth="1"/>
    <col min="21" max="21" width="0" hidden="1" customWidth="1"/>
  </cols>
  <sheetData>
    <row r="2" spans="2:20" x14ac:dyDescent="0.3">
      <c r="B2" s="29" t="s">
        <v>76</v>
      </c>
      <c r="C2" s="29"/>
      <c r="D2" s="29"/>
      <c r="E2" s="29"/>
      <c r="F2" s="30"/>
      <c r="G2" s="29"/>
      <c r="H2" s="29"/>
      <c r="I2" s="30"/>
      <c r="J2" s="29"/>
      <c r="K2" s="29"/>
      <c r="L2" s="29"/>
      <c r="M2" s="31"/>
      <c r="N2" s="31"/>
      <c r="O2" s="31"/>
      <c r="P2" s="31"/>
      <c r="Q2" s="31"/>
      <c r="R2" s="31"/>
      <c r="S2" s="31"/>
      <c r="T2" s="31"/>
    </row>
    <row r="3" spans="2:20" x14ac:dyDescent="0.3">
      <c r="B3" s="15" t="s">
        <v>9</v>
      </c>
      <c r="C3" s="25">
        <v>50</v>
      </c>
      <c r="D3" t="s">
        <v>84</v>
      </c>
      <c r="F3"/>
      <c r="I3"/>
      <c r="M3"/>
      <c r="N3"/>
      <c r="O3"/>
      <c r="P3"/>
      <c r="Q3"/>
      <c r="R3"/>
      <c r="S3"/>
      <c r="T3"/>
    </row>
    <row r="4" spans="2:20" x14ac:dyDescent="0.3">
      <c r="B4" s="15" t="s">
        <v>14</v>
      </c>
      <c r="C4" s="25">
        <v>50</v>
      </c>
      <c r="D4" t="s">
        <v>85</v>
      </c>
      <c r="F4"/>
      <c r="I4"/>
      <c r="M4"/>
      <c r="N4"/>
      <c r="O4"/>
      <c r="P4"/>
      <c r="Q4"/>
      <c r="R4"/>
      <c r="S4"/>
      <c r="T4"/>
    </row>
    <row r="6" spans="2:20" s="1" customFormat="1" ht="30.75" customHeight="1" x14ac:dyDescent="0.3">
      <c r="B6" s="32" t="s">
        <v>13</v>
      </c>
      <c r="C6" s="32"/>
      <c r="E6" s="32" t="s">
        <v>12</v>
      </c>
      <c r="F6" s="33"/>
      <c r="G6" s="32"/>
      <c r="I6" s="22" t="s">
        <v>11</v>
      </c>
      <c r="J6" s="3"/>
      <c r="K6" s="23"/>
      <c r="M6" s="34" t="s">
        <v>10</v>
      </c>
      <c r="N6" s="24"/>
      <c r="O6" s="35"/>
      <c r="P6" s="36" t="s">
        <v>20</v>
      </c>
      <c r="Q6" s="24"/>
      <c r="R6" s="24"/>
      <c r="S6" s="24"/>
      <c r="T6" s="24"/>
    </row>
    <row r="7" spans="2:20" s="1" customFormat="1" ht="43.2" x14ac:dyDescent="0.3">
      <c r="B7" s="15" t="s">
        <v>0</v>
      </c>
      <c r="C7" s="15" t="s">
        <v>1</v>
      </c>
      <c r="E7" s="15" t="s">
        <v>2</v>
      </c>
      <c r="F7" s="16" t="s">
        <v>3</v>
      </c>
      <c r="G7" s="15" t="s">
        <v>4</v>
      </c>
      <c r="I7" s="17" t="s">
        <v>5</v>
      </c>
      <c r="J7" s="17" t="s">
        <v>8</v>
      </c>
      <c r="K7" s="18" t="s">
        <v>6</v>
      </c>
      <c r="M7" s="20" t="s">
        <v>15</v>
      </c>
      <c r="N7" s="20" t="s">
        <v>21</v>
      </c>
      <c r="O7" s="37"/>
      <c r="P7" s="20" t="s">
        <v>22</v>
      </c>
      <c r="Q7" s="20" t="s">
        <v>23</v>
      </c>
      <c r="R7" s="20" t="s">
        <v>24</v>
      </c>
      <c r="S7" s="20" t="s">
        <v>25</v>
      </c>
      <c r="T7" s="20" t="s">
        <v>26</v>
      </c>
    </row>
    <row r="8" spans="2:20" x14ac:dyDescent="0.3">
      <c r="B8" s="6" t="s">
        <v>90</v>
      </c>
      <c r="C8" s="7" t="s">
        <v>91</v>
      </c>
      <c r="E8" s="26" t="s">
        <v>80</v>
      </c>
      <c r="F8" s="9">
        <f>3*12*0.5*C3</f>
        <v>900</v>
      </c>
      <c r="G8" s="12" t="s">
        <v>97</v>
      </c>
      <c r="I8" s="12">
        <v>2.3237999999999999</v>
      </c>
      <c r="J8" s="9">
        <v>50</v>
      </c>
      <c r="K8" s="9" t="s">
        <v>38</v>
      </c>
      <c r="M8" s="39">
        <f>IFERROR(IF(J8&lt;$C$4,I8*$C$4/J8,I8)*F8,"-")</f>
        <v>2091.42</v>
      </c>
      <c r="N8" s="40"/>
      <c r="O8" s="4"/>
      <c r="P8" s="41"/>
      <c r="Q8" s="38"/>
      <c r="R8" s="38"/>
      <c r="S8" s="38"/>
      <c r="T8" s="42"/>
    </row>
    <row r="9" spans="2:20" x14ac:dyDescent="0.3">
      <c r="B9" s="26"/>
      <c r="C9" s="27" t="s">
        <v>92</v>
      </c>
      <c r="E9" s="26" t="s">
        <v>82</v>
      </c>
      <c r="F9" s="63">
        <f>SQRT(12^2+3^2)*C3</f>
        <v>618.46584384264906</v>
      </c>
      <c r="G9" s="12" t="s">
        <v>96</v>
      </c>
      <c r="I9" s="12">
        <v>0.53010000000000002</v>
      </c>
      <c r="J9" s="9">
        <v>50</v>
      </c>
      <c r="K9" s="9" t="s">
        <v>38</v>
      </c>
      <c r="M9" s="39">
        <f>IFERROR(IF(J9&lt;$C$4,I9*$C$4/J9,I9)*F9,"-")</f>
        <v>327.84874382098826</v>
      </c>
      <c r="N9" s="64"/>
      <c r="O9" s="4"/>
      <c r="P9" s="65"/>
      <c r="Q9" s="66"/>
      <c r="R9" s="66"/>
      <c r="S9" s="66"/>
      <c r="T9" s="58"/>
    </row>
    <row r="10" spans="2:20" x14ac:dyDescent="0.3">
      <c r="B10" s="8"/>
      <c r="C10" s="9" t="s">
        <v>93</v>
      </c>
      <c r="E10" s="8" t="s">
        <v>83</v>
      </c>
      <c r="F10" s="63">
        <f>SQRT(12^2+3^2)*C3</f>
        <v>618.46584384264906</v>
      </c>
      <c r="G10" s="12" t="s">
        <v>96</v>
      </c>
      <c r="I10" s="12">
        <v>1.4289000000000001</v>
      </c>
      <c r="J10" s="9">
        <v>50</v>
      </c>
      <c r="K10" s="9" t="s">
        <v>38</v>
      </c>
      <c r="M10" s="39">
        <f>IFERROR(IF(J10&lt;$C$4,I10*$C$4/J10,I10)*F10,"-")</f>
        <v>883.72584426676133</v>
      </c>
      <c r="N10" s="43"/>
      <c r="O10" s="4"/>
      <c r="P10" s="14"/>
      <c r="Q10" s="44"/>
      <c r="R10" s="44"/>
      <c r="S10" s="44"/>
      <c r="T10" s="45"/>
    </row>
    <row r="11" spans="2:20" x14ac:dyDescent="0.3">
      <c r="B11" s="8"/>
      <c r="C11" s="9"/>
      <c r="E11" s="8"/>
      <c r="F11" s="9"/>
      <c r="G11" s="9"/>
      <c r="I11" s="12"/>
      <c r="J11" s="9"/>
      <c r="K11" s="9"/>
      <c r="M11" s="39"/>
      <c r="N11" s="43"/>
      <c r="O11" s="4"/>
      <c r="P11" s="14"/>
      <c r="Q11" s="44"/>
      <c r="R11" s="44"/>
      <c r="S11" s="44"/>
      <c r="T11" s="45"/>
    </row>
    <row r="12" spans="2:20" x14ac:dyDescent="0.3">
      <c r="B12" s="8"/>
      <c r="C12" s="9"/>
      <c r="E12" s="8"/>
      <c r="F12" s="9"/>
      <c r="G12" s="9"/>
      <c r="I12" s="12"/>
      <c r="J12" s="9"/>
      <c r="K12" s="9"/>
      <c r="M12" s="39"/>
      <c r="N12" s="43"/>
      <c r="O12" s="4"/>
      <c r="P12" s="14"/>
      <c r="Q12" s="44"/>
      <c r="R12" s="44"/>
      <c r="S12" s="44"/>
      <c r="T12" s="45"/>
    </row>
    <row r="13" spans="2:20" x14ac:dyDescent="0.3">
      <c r="M13" s="4"/>
      <c r="N13" s="4"/>
      <c r="O13" s="4"/>
      <c r="P13" s="4"/>
      <c r="Q13" s="4"/>
      <c r="R13" s="4"/>
      <c r="S13" s="4"/>
      <c r="T13" s="4"/>
    </row>
    <row r="14" spans="2:20" s="1" customFormat="1" x14ac:dyDescent="0.3">
      <c r="B14" s="15" t="s">
        <v>7</v>
      </c>
      <c r="C14" s="15"/>
      <c r="E14" s="15"/>
      <c r="F14" s="16"/>
      <c r="G14" s="15"/>
      <c r="I14" s="17"/>
      <c r="J14" s="19"/>
      <c r="K14" s="18"/>
      <c r="M14" s="21">
        <f>SUM(M8:M12)</f>
        <v>3302.9945880877494</v>
      </c>
      <c r="N14" s="21">
        <f>SUM(N8:N12)</f>
        <v>0</v>
      </c>
      <c r="O14" s="50"/>
      <c r="P14" s="21">
        <f>SUM(P8:P12)</f>
        <v>0</v>
      </c>
      <c r="Q14" s="21">
        <f>SUM(Q8:Q12)</f>
        <v>0</v>
      </c>
      <c r="R14" s="21">
        <f>SUM(R8:R12)</f>
        <v>0</v>
      </c>
      <c r="S14" s="21">
        <f>SUM(S8:S12)</f>
        <v>0</v>
      </c>
      <c r="T14" s="21">
        <f>SUM(T8:T12)</f>
        <v>0</v>
      </c>
    </row>
    <row r="15" spans="2:20" ht="14.4" hidden="1" customHeight="1" x14ac:dyDescent="0.3">
      <c r="M15" s="4"/>
      <c r="N15" s="4"/>
      <c r="O15" s="4"/>
      <c r="P15" s="4"/>
      <c r="Q15" s="4"/>
      <c r="R15" s="4"/>
      <c r="S15" s="4"/>
      <c r="T15" s="4"/>
    </row>
    <row r="16" spans="2:20" ht="14.4" hidden="1" customHeight="1" x14ac:dyDescent="0.3">
      <c r="M16" s="4"/>
      <c r="N16" s="4"/>
      <c r="O16" s="4"/>
      <c r="P16" s="4">
        <f>SUMIF($J$8:$J$12, "Ja",(P8:P12))</f>
        <v>0</v>
      </c>
      <c r="Q16" s="4">
        <f>SUMIF($J$8:$J$12, "Ja",(Q8:Q12))</f>
        <v>0</v>
      </c>
      <c r="R16" s="4">
        <f>SUMIF($J$8:$J$12, "Ja",(R8:R12))</f>
        <v>0</v>
      </c>
      <c r="S16" s="4">
        <f>SUMIF($J$8:$J$12, "Ja",(S8:S12))</f>
        <v>0</v>
      </c>
      <c r="T16" s="4"/>
    </row>
    <row r="17" spans="2:20" ht="14.4" hidden="1" customHeight="1" x14ac:dyDescent="0.3">
      <c r="M17" s="4"/>
      <c r="N17" s="4"/>
      <c r="O17" s="4"/>
      <c r="P17" s="4">
        <f>P16/1.3</f>
        <v>0</v>
      </c>
      <c r="Q17" s="4">
        <f>Q16/1.3</f>
        <v>0</v>
      </c>
      <c r="R17" s="4">
        <f>R16/1.3</f>
        <v>0</v>
      </c>
      <c r="S17" s="4">
        <f>S16/1.3</f>
        <v>0</v>
      </c>
      <c r="T17" s="4"/>
    </row>
    <row r="18" spans="2:20" ht="14.4" hidden="1" customHeight="1" x14ac:dyDescent="0.3">
      <c r="M18" s="4"/>
      <c r="N18" s="4"/>
      <c r="O18" s="4"/>
      <c r="P18" s="4">
        <f>P14-P16</f>
        <v>0</v>
      </c>
      <c r="Q18" s="4">
        <f>Q14-Q16</f>
        <v>0</v>
      </c>
      <c r="R18" s="4">
        <f>R14-R16</f>
        <v>0</v>
      </c>
      <c r="S18" s="4">
        <f>S14-S16</f>
        <v>0</v>
      </c>
      <c r="T18" s="4"/>
    </row>
    <row r="19" spans="2:20" ht="14.4" hidden="1" customHeight="1" x14ac:dyDescent="0.3">
      <c r="B19" s="51"/>
      <c r="C19" s="52"/>
      <c r="D19" s="52"/>
      <c r="E19" s="52"/>
      <c r="F19" s="52"/>
      <c r="G19" s="52"/>
      <c r="H19" s="53"/>
      <c r="I19" s="53"/>
      <c r="K19" s="53"/>
      <c r="M19" s="54">
        <f>SUM(P19:T19)</f>
        <v>0</v>
      </c>
      <c r="N19" s="4"/>
      <c r="O19" s="4"/>
      <c r="P19" s="54">
        <f>P18+P17</f>
        <v>0</v>
      </c>
      <c r="Q19" s="54">
        <f>Q18+Q17</f>
        <v>0</v>
      </c>
      <c r="R19" s="54">
        <f>R18+R17</f>
        <v>0</v>
      </c>
      <c r="S19" s="54">
        <f>S18+S17</f>
        <v>0</v>
      </c>
      <c r="T19" s="54">
        <f>T14</f>
        <v>0</v>
      </c>
    </row>
    <row r="20" spans="2:20" x14ac:dyDescent="0.3">
      <c r="M20" s="4"/>
      <c r="N20" s="4"/>
      <c r="O20" s="4"/>
      <c r="P20" s="4"/>
      <c r="Q20" s="4"/>
      <c r="R20" s="4"/>
      <c r="S20" s="4"/>
      <c r="T20" s="4"/>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1CF3C-C673-442C-85C9-07E7FD173EA1}">
  <dimension ref="B2:T21"/>
  <sheetViews>
    <sheetView showGridLines="0" zoomScaleNormal="100" workbookViewId="0">
      <selection activeCell="F9" sqref="F9"/>
    </sheetView>
  </sheetViews>
  <sheetFormatPr defaultRowHeight="14.4" x14ac:dyDescent="0.3"/>
  <cols>
    <col min="1" max="1" width="3.6640625" customWidth="1"/>
    <col min="2" max="2" width="22" bestFit="1" customWidth="1"/>
    <col min="3" max="3" width="27.6640625" bestFit="1" customWidth="1"/>
    <col min="4" max="4" width="2.33203125" customWidth="1"/>
    <col min="5" max="5" width="47.44140625" bestFit="1" customWidth="1"/>
    <col min="6" max="6" width="13.6640625" style="5" customWidth="1"/>
    <col min="7" max="7" width="9.6640625" customWidth="1"/>
    <col min="8" max="8" width="2.33203125" customWidth="1"/>
    <col min="9" max="9" width="9.6640625" style="5" customWidth="1"/>
    <col min="10" max="10" width="9.6640625" customWidth="1"/>
    <col min="11" max="11" width="41.109375" bestFit="1" customWidth="1"/>
    <col min="12" max="12" width="2.33203125" customWidth="1"/>
    <col min="13" max="13" width="9.6640625" style="2" customWidth="1"/>
    <col min="14" max="14" width="9.6640625" style="2" hidden="1" customWidth="1"/>
    <col min="15" max="15" width="2.33203125" style="2" hidden="1" customWidth="1"/>
    <col min="16" max="20" width="9.6640625" style="2" hidden="1" customWidth="1"/>
    <col min="21" max="21" width="0" hidden="1" customWidth="1"/>
  </cols>
  <sheetData>
    <row r="2" spans="2:20" x14ac:dyDescent="0.3">
      <c r="B2" s="29" t="s">
        <v>76</v>
      </c>
      <c r="C2" s="29"/>
      <c r="D2" s="29"/>
      <c r="E2" s="29"/>
      <c r="F2" s="30"/>
      <c r="G2" s="29"/>
      <c r="H2" s="29"/>
      <c r="I2" s="30"/>
      <c r="J2" s="29"/>
      <c r="K2" s="29"/>
      <c r="L2" s="29"/>
      <c r="M2" s="31"/>
      <c r="N2" s="31"/>
      <c r="O2" s="31"/>
      <c r="P2" s="31"/>
      <c r="Q2" s="31"/>
      <c r="R2" s="31"/>
      <c r="S2" s="31"/>
      <c r="T2" s="31"/>
    </row>
    <row r="3" spans="2:20" x14ac:dyDescent="0.3">
      <c r="B3" s="15" t="s">
        <v>9</v>
      </c>
      <c r="C3" s="25">
        <v>50</v>
      </c>
      <c r="D3" t="s">
        <v>84</v>
      </c>
      <c r="F3"/>
      <c r="I3"/>
      <c r="M3"/>
      <c r="N3"/>
      <c r="O3"/>
      <c r="P3"/>
      <c r="Q3"/>
      <c r="R3"/>
      <c r="S3"/>
      <c r="T3"/>
    </row>
    <row r="4" spans="2:20" x14ac:dyDescent="0.3">
      <c r="B4" s="15" t="s">
        <v>14</v>
      </c>
      <c r="C4" s="25">
        <v>50</v>
      </c>
      <c r="D4" t="s">
        <v>85</v>
      </c>
      <c r="F4"/>
      <c r="I4"/>
      <c r="M4"/>
      <c r="N4"/>
      <c r="O4"/>
      <c r="P4"/>
      <c r="Q4"/>
      <c r="R4"/>
      <c r="S4"/>
      <c r="T4"/>
    </row>
    <row r="6" spans="2:20" s="1" customFormat="1" ht="30.75" customHeight="1" x14ac:dyDescent="0.3">
      <c r="B6" s="32" t="s">
        <v>13</v>
      </c>
      <c r="C6" s="32"/>
      <c r="E6" s="32" t="s">
        <v>12</v>
      </c>
      <c r="F6" s="33"/>
      <c r="G6" s="32"/>
      <c r="I6" s="22" t="s">
        <v>11</v>
      </c>
      <c r="J6" s="3"/>
      <c r="K6" s="23"/>
      <c r="M6" s="34" t="s">
        <v>10</v>
      </c>
      <c r="N6" s="24"/>
      <c r="O6" s="35"/>
      <c r="P6" s="36" t="s">
        <v>20</v>
      </c>
      <c r="Q6" s="24"/>
      <c r="R6" s="24"/>
      <c r="S6" s="24"/>
      <c r="T6" s="24"/>
    </row>
    <row r="7" spans="2:20" s="1" customFormat="1" ht="43.2" x14ac:dyDescent="0.3">
      <c r="B7" s="15" t="s">
        <v>0</v>
      </c>
      <c r="C7" s="15" t="s">
        <v>1</v>
      </c>
      <c r="E7" s="15" t="s">
        <v>2</v>
      </c>
      <c r="F7" s="16" t="s">
        <v>3</v>
      </c>
      <c r="G7" s="15" t="s">
        <v>4</v>
      </c>
      <c r="I7" s="17" t="s">
        <v>5</v>
      </c>
      <c r="J7" s="17" t="s">
        <v>8</v>
      </c>
      <c r="K7" s="18" t="s">
        <v>6</v>
      </c>
      <c r="M7" s="20" t="s">
        <v>15</v>
      </c>
      <c r="N7" s="20" t="s">
        <v>21</v>
      </c>
      <c r="O7" s="37"/>
      <c r="P7" s="20" t="s">
        <v>22</v>
      </c>
      <c r="Q7" s="20" t="s">
        <v>23</v>
      </c>
      <c r="R7" s="20" t="s">
        <v>24</v>
      </c>
      <c r="S7" s="20" t="s">
        <v>25</v>
      </c>
      <c r="T7" s="20" t="s">
        <v>26</v>
      </c>
    </row>
    <row r="8" spans="2:20" x14ac:dyDescent="0.3">
      <c r="B8" s="6" t="s">
        <v>94</v>
      </c>
      <c r="C8" s="7" t="s">
        <v>91</v>
      </c>
      <c r="E8" s="26" t="s">
        <v>80</v>
      </c>
      <c r="F8" s="9">
        <f>1.5*4.5*0.5*C3</f>
        <v>168.75</v>
      </c>
      <c r="G8" s="12" t="s">
        <v>97</v>
      </c>
      <c r="I8" s="12">
        <v>2.3237999999999999</v>
      </c>
      <c r="J8" s="9">
        <v>50</v>
      </c>
      <c r="K8" s="9" t="s">
        <v>38</v>
      </c>
      <c r="M8" s="39">
        <f>IFERROR(IF(J8&lt;$C$4,I8*$C$4/J8,I8)*F8,"-")</f>
        <v>392.14124999999996</v>
      </c>
      <c r="N8" s="40"/>
      <c r="O8" s="4"/>
      <c r="P8" s="41"/>
      <c r="Q8" s="38"/>
      <c r="R8" s="38"/>
      <c r="S8" s="38"/>
      <c r="T8" s="42"/>
    </row>
    <row r="9" spans="2:20" x14ac:dyDescent="0.3">
      <c r="B9" s="26"/>
      <c r="C9" s="27" t="s">
        <v>92</v>
      </c>
      <c r="E9" s="26" t="s">
        <v>82</v>
      </c>
      <c r="F9" s="63">
        <f>SQRT(4.5^2+1.5^2)*C3</f>
        <v>237.17082451262846</v>
      </c>
      <c r="G9" s="12" t="s">
        <v>96</v>
      </c>
      <c r="I9" s="12">
        <v>0.53010000000000002</v>
      </c>
      <c r="J9" s="9">
        <v>50</v>
      </c>
      <c r="K9" s="9" t="s">
        <v>38</v>
      </c>
      <c r="M9" s="39">
        <f>IFERROR(IF(J9&lt;$C$4,I9*$C$4/J9,I9)*F9,"-")</f>
        <v>125.72425407414435</v>
      </c>
      <c r="N9" s="64"/>
      <c r="O9" s="4"/>
      <c r="P9" s="65"/>
      <c r="Q9" s="66"/>
      <c r="R9" s="66"/>
      <c r="S9" s="66"/>
      <c r="T9" s="58"/>
    </row>
    <row r="10" spans="2:20" x14ac:dyDescent="0.3">
      <c r="B10" s="8"/>
      <c r="C10" s="9" t="s">
        <v>93</v>
      </c>
      <c r="E10" s="8" t="s">
        <v>81</v>
      </c>
      <c r="F10" s="63">
        <f>SQRT(4.5^2+1.5^2)*C3</f>
        <v>237.17082451262846</v>
      </c>
      <c r="G10" s="12" t="s">
        <v>96</v>
      </c>
      <c r="I10" s="12">
        <v>2.6775000000000002</v>
      </c>
      <c r="J10" s="9">
        <v>50</v>
      </c>
      <c r="K10" s="9" t="s">
        <v>38</v>
      </c>
      <c r="M10" s="39">
        <f>IFERROR(IF(J10&lt;$C$4,I10*$C$4/J10,I10)*F10,"-")</f>
        <v>635.02488263256271</v>
      </c>
      <c r="N10" s="43"/>
      <c r="O10" s="4"/>
      <c r="P10" s="14"/>
      <c r="Q10" s="44"/>
      <c r="R10" s="44"/>
      <c r="S10" s="44"/>
      <c r="T10" s="45"/>
    </row>
    <row r="11" spans="2:20" x14ac:dyDescent="0.3">
      <c r="B11" s="8"/>
      <c r="C11" s="9" t="s">
        <v>95</v>
      </c>
      <c r="E11" s="8" t="s">
        <v>98</v>
      </c>
      <c r="F11" s="63">
        <f>0.25*C3</f>
        <v>12.5</v>
      </c>
      <c r="G11" s="12" t="s">
        <v>99</v>
      </c>
      <c r="I11" s="12">
        <v>4.0452000000000004</v>
      </c>
      <c r="J11" s="9">
        <v>50</v>
      </c>
      <c r="K11" s="9" t="s">
        <v>38</v>
      </c>
      <c r="M11" s="39">
        <f t="shared" ref="M11" si="0">IFERROR(IF(J11&lt;$C$4,I11*$C$4/J11,I11)*F11,"-")</f>
        <v>50.565000000000005</v>
      </c>
      <c r="N11" s="43"/>
      <c r="O11" s="4"/>
      <c r="P11" s="14"/>
      <c r="Q11" s="44"/>
      <c r="R11" s="44"/>
      <c r="S11" s="44"/>
      <c r="T11" s="45"/>
    </row>
    <row r="12" spans="2:20" x14ac:dyDescent="0.3">
      <c r="B12" s="8"/>
      <c r="C12" s="9"/>
      <c r="E12" s="8"/>
      <c r="F12" s="63"/>
      <c r="G12" s="12"/>
      <c r="I12" s="12"/>
      <c r="J12" s="9"/>
      <c r="K12" s="9"/>
      <c r="M12" s="39"/>
      <c r="N12" s="43"/>
      <c r="O12" s="4"/>
      <c r="P12" s="14"/>
      <c r="Q12" s="44"/>
      <c r="R12" s="44"/>
      <c r="S12" s="44"/>
      <c r="T12" s="45"/>
    </row>
    <row r="13" spans="2:20" x14ac:dyDescent="0.3">
      <c r="B13" s="8"/>
      <c r="C13" s="9"/>
      <c r="E13" s="8"/>
      <c r="F13" s="63"/>
      <c r="G13" s="12"/>
      <c r="I13" s="12"/>
      <c r="J13" s="9"/>
      <c r="K13" s="9"/>
      <c r="M13" s="39"/>
      <c r="N13" s="43"/>
      <c r="O13" s="4"/>
      <c r="P13" s="14"/>
      <c r="Q13" s="44"/>
      <c r="R13" s="44"/>
      <c r="S13" s="44"/>
      <c r="T13" s="45"/>
    </row>
    <row r="14" spans="2:20" x14ac:dyDescent="0.3">
      <c r="M14" s="4"/>
      <c r="N14" s="4"/>
      <c r="O14" s="4"/>
      <c r="P14" s="4"/>
      <c r="Q14" s="4"/>
      <c r="R14" s="4"/>
      <c r="S14" s="4"/>
      <c r="T14" s="4"/>
    </row>
    <row r="15" spans="2:20" s="1" customFormat="1" x14ac:dyDescent="0.3">
      <c r="B15" s="15" t="s">
        <v>7</v>
      </c>
      <c r="C15" s="15"/>
      <c r="E15" s="15"/>
      <c r="F15" s="16"/>
      <c r="G15" s="15"/>
      <c r="I15" s="17"/>
      <c r="J15" s="19"/>
      <c r="K15" s="18"/>
      <c r="M15" s="21">
        <f>SUM(M8:M13)</f>
        <v>1203.455386706707</v>
      </c>
      <c r="N15" s="21">
        <f>SUM(N8:N13)</f>
        <v>0</v>
      </c>
      <c r="O15" s="50"/>
      <c r="P15" s="21">
        <f>SUM(P8:P13)</f>
        <v>0</v>
      </c>
      <c r="Q15" s="21">
        <f>SUM(Q8:Q13)</f>
        <v>0</v>
      </c>
      <c r="R15" s="21">
        <f>SUM(R8:R13)</f>
        <v>0</v>
      </c>
      <c r="S15" s="21">
        <f>SUM(S8:S13)</f>
        <v>0</v>
      </c>
      <c r="T15" s="21">
        <f>SUM(T8:T13)</f>
        <v>0</v>
      </c>
    </row>
    <row r="16" spans="2:20" ht="14.4" hidden="1" customHeight="1" x14ac:dyDescent="0.3">
      <c r="M16" s="4"/>
      <c r="N16" s="4"/>
      <c r="O16" s="4"/>
      <c r="P16" s="4"/>
      <c r="Q16" s="4"/>
      <c r="R16" s="4"/>
      <c r="S16" s="4"/>
      <c r="T16" s="4"/>
    </row>
    <row r="17" spans="2:20" ht="14.4" hidden="1" customHeight="1" x14ac:dyDescent="0.3">
      <c r="M17" s="4"/>
      <c r="N17" s="4"/>
      <c r="O17" s="4"/>
      <c r="P17" s="4">
        <f>SUMIF($J$8:$J$13, "Ja",(P8:P13))</f>
        <v>0</v>
      </c>
      <c r="Q17" s="4">
        <f>SUMIF($J$8:$J$13, "Ja",(Q8:Q13))</f>
        <v>0</v>
      </c>
      <c r="R17" s="4">
        <f>SUMIF($J$8:$J$13, "Ja",(R8:R13))</f>
        <v>0</v>
      </c>
      <c r="S17" s="4">
        <f>SUMIF($J$8:$J$13, "Ja",(S8:S13))</f>
        <v>0</v>
      </c>
      <c r="T17" s="4"/>
    </row>
    <row r="18" spans="2:20" ht="14.4" hidden="1" customHeight="1" x14ac:dyDescent="0.3">
      <c r="M18" s="4"/>
      <c r="N18" s="4"/>
      <c r="O18" s="4"/>
      <c r="P18" s="4">
        <f>P17/1.3</f>
        <v>0</v>
      </c>
      <c r="Q18" s="4">
        <f>Q17/1.3</f>
        <v>0</v>
      </c>
      <c r="R18" s="4">
        <f>R17/1.3</f>
        <v>0</v>
      </c>
      <c r="S18" s="4">
        <f>S17/1.3</f>
        <v>0</v>
      </c>
      <c r="T18" s="4"/>
    </row>
    <row r="19" spans="2:20" ht="14.4" hidden="1" customHeight="1" x14ac:dyDescent="0.3">
      <c r="M19" s="4"/>
      <c r="N19" s="4"/>
      <c r="O19" s="4"/>
      <c r="P19" s="4">
        <f>P15-P17</f>
        <v>0</v>
      </c>
      <c r="Q19" s="4">
        <f>Q15-Q17</f>
        <v>0</v>
      </c>
      <c r="R19" s="4">
        <f>R15-R17</f>
        <v>0</v>
      </c>
      <c r="S19" s="4">
        <f>S15-S17</f>
        <v>0</v>
      </c>
      <c r="T19" s="4"/>
    </row>
    <row r="20" spans="2:20" ht="14.4" hidden="1" customHeight="1" x14ac:dyDescent="0.3">
      <c r="B20" s="51"/>
      <c r="C20" s="52"/>
      <c r="D20" s="52"/>
      <c r="E20" s="52"/>
      <c r="F20" s="52"/>
      <c r="G20" s="52"/>
      <c r="H20" s="53"/>
      <c r="I20" s="53"/>
      <c r="K20" s="53"/>
      <c r="M20" s="54">
        <f>SUM(P20:T20)</f>
        <v>0</v>
      </c>
      <c r="N20" s="4"/>
      <c r="O20" s="4"/>
      <c r="P20" s="54">
        <f>P19+P18</f>
        <v>0</v>
      </c>
      <c r="Q20" s="54">
        <f>Q19+Q18</f>
        <v>0</v>
      </c>
      <c r="R20" s="54">
        <f>R19+R18</f>
        <v>0</v>
      </c>
      <c r="S20" s="54">
        <f>S19+S18</f>
        <v>0</v>
      </c>
      <c r="T20" s="54">
        <f>T15</f>
        <v>0</v>
      </c>
    </row>
    <row r="21" spans="2:20" x14ac:dyDescent="0.3">
      <c r="M21" s="4"/>
      <c r="N21" s="4"/>
      <c r="O21" s="4"/>
      <c r="P21" s="4"/>
      <c r="Q21" s="4"/>
      <c r="R21" s="4"/>
      <c r="S21" s="4"/>
      <c r="T21" s="4"/>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23B6A-CA20-448B-9360-8CA8CF6300AE}">
  <dimension ref="B2:T21"/>
  <sheetViews>
    <sheetView showGridLines="0" zoomScaleNormal="100" workbookViewId="0">
      <selection activeCell="F9" sqref="F9"/>
    </sheetView>
  </sheetViews>
  <sheetFormatPr defaultRowHeight="14.4" x14ac:dyDescent="0.3"/>
  <cols>
    <col min="1" max="1" width="3.6640625" customWidth="1"/>
    <col min="2" max="2" width="22" bestFit="1" customWidth="1"/>
    <col min="3" max="3" width="27.6640625" bestFit="1" customWidth="1"/>
    <col min="4" max="4" width="2.33203125" customWidth="1"/>
    <col min="5" max="5" width="47.44140625" bestFit="1" customWidth="1"/>
    <col min="6" max="6" width="13.6640625" style="5" customWidth="1"/>
    <col min="7" max="7" width="9.6640625" customWidth="1"/>
    <col min="8" max="8" width="2.33203125" customWidth="1"/>
    <col min="9" max="9" width="9.6640625" style="5" customWidth="1"/>
    <col min="10" max="10" width="9.6640625" customWidth="1"/>
    <col min="11" max="11" width="41.109375" bestFit="1" customWidth="1"/>
    <col min="12" max="12" width="2.33203125" customWidth="1"/>
    <col min="13" max="13" width="9.6640625" style="2" customWidth="1"/>
    <col min="14" max="14" width="9.6640625" style="2" hidden="1" customWidth="1"/>
    <col min="15" max="15" width="2.33203125" style="2" hidden="1" customWidth="1"/>
    <col min="16" max="20" width="9.6640625" style="2" hidden="1" customWidth="1"/>
    <col min="21" max="21" width="0" hidden="1" customWidth="1"/>
  </cols>
  <sheetData>
    <row r="2" spans="2:20" x14ac:dyDescent="0.3">
      <c r="B2" s="29" t="s">
        <v>76</v>
      </c>
      <c r="C2" s="29"/>
      <c r="D2" s="29"/>
      <c r="E2" s="29"/>
      <c r="F2" s="30"/>
      <c r="G2" s="29"/>
      <c r="H2" s="29"/>
      <c r="I2" s="30"/>
      <c r="J2" s="29"/>
      <c r="K2" s="29"/>
      <c r="L2" s="29"/>
      <c r="M2" s="31"/>
      <c r="N2" s="31"/>
      <c r="O2" s="31"/>
      <c r="P2" s="31"/>
      <c r="Q2" s="31"/>
      <c r="R2" s="31"/>
      <c r="S2" s="31"/>
      <c r="T2" s="31"/>
    </row>
    <row r="3" spans="2:20" x14ac:dyDescent="0.3">
      <c r="B3" s="15" t="s">
        <v>9</v>
      </c>
      <c r="C3" s="25">
        <v>50</v>
      </c>
      <c r="D3" t="s">
        <v>84</v>
      </c>
      <c r="F3"/>
      <c r="I3"/>
      <c r="M3"/>
      <c r="N3"/>
      <c r="O3"/>
      <c r="P3"/>
      <c r="Q3"/>
      <c r="R3"/>
      <c r="S3"/>
      <c r="T3"/>
    </row>
    <row r="4" spans="2:20" x14ac:dyDescent="0.3">
      <c r="B4" s="15" t="s">
        <v>14</v>
      </c>
      <c r="C4" s="25">
        <v>50</v>
      </c>
      <c r="D4" t="s">
        <v>85</v>
      </c>
      <c r="F4"/>
      <c r="I4"/>
      <c r="M4"/>
      <c r="N4"/>
      <c r="O4"/>
      <c r="P4"/>
      <c r="Q4"/>
      <c r="R4"/>
      <c r="S4"/>
      <c r="T4"/>
    </row>
    <row r="6" spans="2:20" s="1" customFormat="1" ht="30.75" customHeight="1" x14ac:dyDescent="0.3">
      <c r="B6" s="32" t="s">
        <v>13</v>
      </c>
      <c r="C6" s="32"/>
      <c r="E6" s="32" t="s">
        <v>12</v>
      </c>
      <c r="F6" s="33"/>
      <c r="G6" s="32"/>
      <c r="I6" s="22" t="s">
        <v>11</v>
      </c>
      <c r="J6" s="3"/>
      <c r="K6" s="23"/>
      <c r="M6" s="34" t="s">
        <v>10</v>
      </c>
      <c r="N6" s="24"/>
      <c r="O6" s="35"/>
      <c r="P6" s="36" t="s">
        <v>20</v>
      </c>
      <c r="Q6" s="24"/>
      <c r="R6" s="24"/>
      <c r="S6" s="24"/>
      <c r="T6" s="24"/>
    </row>
    <row r="7" spans="2:20" s="1" customFormat="1" ht="43.2" x14ac:dyDescent="0.3">
      <c r="B7" s="15" t="s">
        <v>0</v>
      </c>
      <c r="C7" s="15" t="s">
        <v>1</v>
      </c>
      <c r="E7" s="15" t="s">
        <v>2</v>
      </c>
      <c r="F7" s="16" t="s">
        <v>3</v>
      </c>
      <c r="G7" s="15" t="s">
        <v>4</v>
      </c>
      <c r="I7" s="17" t="s">
        <v>5</v>
      </c>
      <c r="J7" s="17" t="s">
        <v>8</v>
      </c>
      <c r="K7" s="18" t="s">
        <v>6</v>
      </c>
      <c r="M7" s="20" t="s">
        <v>15</v>
      </c>
      <c r="N7" s="20" t="s">
        <v>21</v>
      </c>
      <c r="O7" s="37"/>
      <c r="P7" s="20" t="s">
        <v>22</v>
      </c>
      <c r="Q7" s="20" t="s">
        <v>23</v>
      </c>
      <c r="R7" s="20" t="s">
        <v>24</v>
      </c>
      <c r="S7" s="20" t="s">
        <v>25</v>
      </c>
      <c r="T7" s="20" t="s">
        <v>26</v>
      </c>
    </row>
    <row r="8" spans="2:20" x14ac:dyDescent="0.3">
      <c r="B8" s="6" t="s">
        <v>94</v>
      </c>
      <c r="C8" s="7" t="s">
        <v>91</v>
      </c>
      <c r="E8" s="26" t="s">
        <v>80</v>
      </c>
      <c r="F8" s="9">
        <f>1.5*4.5*0.5*C3</f>
        <v>168.75</v>
      </c>
      <c r="G8" s="12" t="s">
        <v>97</v>
      </c>
      <c r="I8" s="12">
        <v>2.3237999999999999</v>
      </c>
      <c r="J8" s="9">
        <v>50</v>
      </c>
      <c r="K8" s="9" t="s">
        <v>38</v>
      </c>
      <c r="M8" s="39">
        <f>IFERROR(IF(J8&lt;$C$4,I8*$C$4/J8,I8)*F8,"-")</f>
        <v>392.14124999999996</v>
      </c>
      <c r="N8" s="40"/>
      <c r="O8" s="4"/>
      <c r="P8" s="41"/>
      <c r="Q8" s="38"/>
      <c r="R8" s="38"/>
      <c r="S8" s="38"/>
      <c r="T8" s="42"/>
    </row>
    <row r="9" spans="2:20" x14ac:dyDescent="0.3">
      <c r="B9" s="26"/>
      <c r="C9" s="27" t="s">
        <v>92</v>
      </c>
      <c r="E9" s="26" t="s">
        <v>82</v>
      </c>
      <c r="F9" s="63">
        <f>SQRT(4.5^2+1.5^2)*C3</f>
        <v>237.17082451262846</v>
      </c>
      <c r="G9" s="12" t="s">
        <v>96</v>
      </c>
      <c r="I9" s="12">
        <v>0.53010000000000002</v>
      </c>
      <c r="J9" s="9">
        <v>50</v>
      </c>
      <c r="K9" s="9" t="s">
        <v>38</v>
      </c>
      <c r="M9" s="39">
        <f>IFERROR(IF(J9&lt;$C$4,I9*$C$4/J9,I9)*F9,"-")</f>
        <v>125.72425407414435</v>
      </c>
      <c r="N9" s="64"/>
      <c r="O9" s="4"/>
      <c r="P9" s="65"/>
      <c r="Q9" s="66"/>
      <c r="R9" s="66"/>
      <c r="S9" s="66"/>
      <c r="T9" s="58"/>
    </row>
    <row r="10" spans="2:20" x14ac:dyDescent="0.3">
      <c r="B10" s="8"/>
      <c r="C10" s="9" t="s">
        <v>93</v>
      </c>
      <c r="E10" s="8" t="s">
        <v>83</v>
      </c>
      <c r="F10" s="63">
        <f>SQRT(4.5^2+1.5^2)*C3</f>
        <v>237.17082451262846</v>
      </c>
      <c r="G10" s="12" t="s">
        <v>96</v>
      </c>
      <c r="I10" s="12">
        <v>1.4289000000000001</v>
      </c>
      <c r="J10" s="9">
        <v>50</v>
      </c>
      <c r="K10" s="9" t="s">
        <v>38</v>
      </c>
      <c r="M10" s="39">
        <f>IFERROR(IF(J10&lt;$C$4,I10*$C$4/J10,I10)*F10,"-")</f>
        <v>338.89339114609481</v>
      </c>
      <c r="N10" s="43"/>
      <c r="O10" s="4"/>
      <c r="P10" s="14"/>
      <c r="Q10" s="44"/>
      <c r="R10" s="44"/>
      <c r="S10" s="44"/>
      <c r="T10" s="45"/>
    </row>
    <row r="11" spans="2:20" x14ac:dyDescent="0.3">
      <c r="B11" s="8"/>
      <c r="C11" s="9" t="s">
        <v>95</v>
      </c>
      <c r="E11" s="8" t="s">
        <v>98</v>
      </c>
      <c r="F11" s="63">
        <f>0.25*C3</f>
        <v>12.5</v>
      </c>
      <c r="G11" s="12" t="s">
        <v>99</v>
      </c>
      <c r="I11" s="12">
        <v>4.0452000000000004</v>
      </c>
      <c r="J11" s="9">
        <v>50</v>
      </c>
      <c r="K11" s="9" t="s">
        <v>38</v>
      </c>
      <c r="M11" s="39">
        <f t="shared" ref="M11" si="0">IFERROR(IF(J11&lt;$C$4,I11*$C$4/J11,I11)*F11,"-")</f>
        <v>50.565000000000005</v>
      </c>
      <c r="N11" s="43"/>
      <c r="O11" s="4"/>
      <c r="P11" s="14"/>
      <c r="Q11" s="44"/>
      <c r="R11" s="44"/>
      <c r="S11" s="44"/>
      <c r="T11" s="45"/>
    </row>
    <row r="12" spans="2:20" x14ac:dyDescent="0.3">
      <c r="B12" s="8"/>
      <c r="C12" s="9"/>
      <c r="E12" s="8"/>
      <c r="F12" s="63"/>
      <c r="G12" s="12"/>
      <c r="I12" s="12"/>
      <c r="J12" s="9"/>
      <c r="K12" s="9"/>
      <c r="M12" s="39"/>
      <c r="N12" s="43"/>
      <c r="O12" s="4"/>
      <c r="P12" s="14"/>
      <c r="Q12" s="44"/>
      <c r="R12" s="44"/>
      <c r="S12" s="44"/>
      <c r="T12" s="45"/>
    </row>
    <row r="13" spans="2:20" x14ac:dyDescent="0.3">
      <c r="B13" s="8"/>
      <c r="C13" s="9"/>
      <c r="E13" s="8"/>
      <c r="F13" s="63"/>
      <c r="G13" s="12"/>
      <c r="I13" s="12"/>
      <c r="J13" s="9"/>
      <c r="K13" s="9"/>
      <c r="M13" s="39"/>
      <c r="N13" s="43"/>
      <c r="O13" s="4"/>
      <c r="P13" s="14"/>
      <c r="Q13" s="44"/>
      <c r="R13" s="44"/>
      <c r="S13" s="44"/>
      <c r="T13" s="45"/>
    </row>
    <row r="14" spans="2:20" x14ac:dyDescent="0.3">
      <c r="M14" s="4"/>
      <c r="N14" s="4"/>
      <c r="O14" s="4"/>
      <c r="P14" s="4"/>
      <c r="Q14" s="4"/>
      <c r="R14" s="4"/>
      <c r="S14" s="4"/>
      <c r="T14" s="4"/>
    </row>
    <row r="15" spans="2:20" s="1" customFormat="1" x14ac:dyDescent="0.3">
      <c r="B15" s="15" t="s">
        <v>7</v>
      </c>
      <c r="C15" s="15"/>
      <c r="E15" s="15"/>
      <c r="F15" s="16"/>
      <c r="G15" s="15"/>
      <c r="I15" s="17"/>
      <c r="J15" s="19"/>
      <c r="K15" s="18"/>
      <c r="M15" s="21">
        <f>SUM(M8:M13)</f>
        <v>907.32389522023914</v>
      </c>
      <c r="N15" s="21">
        <f>SUM(N8:N13)</f>
        <v>0</v>
      </c>
      <c r="O15" s="50"/>
      <c r="P15" s="21">
        <f>SUM(P8:P13)</f>
        <v>0</v>
      </c>
      <c r="Q15" s="21">
        <f>SUM(Q8:Q13)</f>
        <v>0</v>
      </c>
      <c r="R15" s="21">
        <f>SUM(R8:R13)</f>
        <v>0</v>
      </c>
      <c r="S15" s="21">
        <f>SUM(S8:S13)</f>
        <v>0</v>
      </c>
      <c r="T15" s="21">
        <f>SUM(T8:T13)</f>
        <v>0</v>
      </c>
    </row>
    <row r="16" spans="2:20" ht="14.4" hidden="1" customHeight="1" x14ac:dyDescent="0.3">
      <c r="M16" s="4"/>
      <c r="N16" s="4"/>
      <c r="O16" s="4"/>
      <c r="P16" s="4"/>
      <c r="Q16" s="4"/>
      <c r="R16" s="4"/>
      <c r="S16" s="4"/>
      <c r="T16" s="4"/>
    </row>
    <row r="17" spans="2:20" ht="14.4" hidden="1" customHeight="1" x14ac:dyDescent="0.3">
      <c r="M17" s="4"/>
      <c r="N17" s="4"/>
      <c r="O17" s="4"/>
      <c r="P17" s="4">
        <f>SUMIF($J$8:$J$13, "Ja",(P8:P13))</f>
        <v>0</v>
      </c>
      <c r="Q17" s="4">
        <f>SUMIF($J$8:$J$13, "Ja",(Q8:Q13))</f>
        <v>0</v>
      </c>
      <c r="R17" s="4">
        <f>SUMIF($J$8:$J$13, "Ja",(R8:R13))</f>
        <v>0</v>
      </c>
      <c r="S17" s="4">
        <f>SUMIF($J$8:$J$13, "Ja",(S8:S13))</f>
        <v>0</v>
      </c>
      <c r="T17" s="4"/>
    </row>
    <row r="18" spans="2:20" ht="14.4" hidden="1" customHeight="1" x14ac:dyDescent="0.3">
      <c r="M18" s="4"/>
      <c r="N18" s="4"/>
      <c r="O18" s="4"/>
      <c r="P18" s="4">
        <f>P17/1.3</f>
        <v>0</v>
      </c>
      <c r="Q18" s="4">
        <f>Q17/1.3</f>
        <v>0</v>
      </c>
      <c r="R18" s="4">
        <f>R17/1.3</f>
        <v>0</v>
      </c>
      <c r="S18" s="4">
        <f>S17/1.3</f>
        <v>0</v>
      </c>
      <c r="T18" s="4"/>
    </row>
    <row r="19" spans="2:20" ht="14.4" hidden="1" customHeight="1" x14ac:dyDescent="0.3">
      <c r="M19" s="4"/>
      <c r="N19" s="4"/>
      <c r="O19" s="4"/>
      <c r="P19" s="4">
        <f>P15-P17</f>
        <v>0</v>
      </c>
      <c r="Q19" s="4">
        <f>Q15-Q17</f>
        <v>0</v>
      </c>
      <c r="R19" s="4">
        <f>R15-R17</f>
        <v>0</v>
      </c>
      <c r="S19" s="4">
        <f>S15-S17</f>
        <v>0</v>
      </c>
      <c r="T19" s="4"/>
    </row>
    <row r="20" spans="2:20" ht="14.4" hidden="1" customHeight="1" x14ac:dyDescent="0.3">
      <c r="B20" s="51"/>
      <c r="C20" s="52"/>
      <c r="D20" s="52"/>
      <c r="E20" s="52"/>
      <c r="F20" s="52"/>
      <c r="G20" s="52"/>
      <c r="H20" s="53"/>
      <c r="I20" s="53"/>
      <c r="K20" s="53"/>
      <c r="M20" s="54">
        <f>SUM(P20:T20)</f>
        <v>0</v>
      </c>
      <c r="N20" s="4"/>
      <c r="O20" s="4"/>
      <c r="P20" s="54">
        <f>P19+P18</f>
        <v>0</v>
      </c>
      <c r="Q20" s="54">
        <f>Q19+Q18</f>
        <v>0</v>
      </c>
      <c r="R20" s="54">
        <f>R19+R18</f>
        <v>0</v>
      </c>
      <c r="S20" s="54">
        <f>S19+S18</f>
        <v>0</v>
      </c>
      <c r="T20" s="54">
        <f>T15</f>
        <v>0</v>
      </c>
    </row>
    <row r="21" spans="2:20" x14ac:dyDescent="0.3">
      <c r="M21" s="4"/>
      <c r="N21" s="4"/>
      <c r="O21" s="4"/>
      <c r="P21" s="4"/>
      <c r="Q21" s="4"/>
      <c r="R21" s="4"/>
      <c r="S21" s="4"/>
      <c r="T21" s="4"/>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9</vt:i4>
      </vt:variant>
    </vt:vector>
  </HeadingPairs>
  <TitlesOfParts>
    <vt:vector size="9" baseType="lpstr">
      <vt:lpstr>2c Riolering_antwoord_Ontwerp</vt:lpstr>
      <vt:lpstr>2c Riolering_antwoord_MKI-data</vt:lpstr>
      <vt:lpstr>3c Oeverbesch._antwoord-1</vt:lpstr>
      <vt:lpstr>3c Oeverbesch._antwoord-2.1</vt:lpstr>
      <vt:lpstr>3c Oeverbesch._antwoord-2.2</vt:lpstr>
      <vt:lpstr>3c Oeverbesch._antwoord-3.1</vt:lpstr>
      <vt:lpstr>3c Oeverbesch._antwoord-3.2</vt:lpstr>
      <vt:lpstr>3c Oeverbesch._antwoord-4.1</vt:lpstr>
      <vt:lpstr>3c Oeverbesch._antwoord-4.2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Mentink, Bas</dc:creator>
  <cp:lastModifiedBy>Ton Ton</cp:lastModifiedBy>
  <dcterms:created xsi:type="dcterms:W3CDTF">2021-12-06T18:57:24Z</dcterms:created>
  <dcterms:modified xsi:type="dcterms:W3CDTF">2022-04-11T09:26:38Z</dcterms:modified>
</cp:coreProperties>
</file>