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G:\Search Consultancy\LOPENDE PROJECTEN\29.25.00011 NMD Werkinstructie EI3.6 en EI3.9.1\"/>
    </mc:Choice>
  </mc:AlternateContent>
  <xr:revisionPtr revIDLastSave="0" documentId="13_ncr:1_{76875A3E-1D8F-4F41-A76D-20E7AE15A6EF}" xr6:coauthVersionLast="47" xr6:coauthVersionMax="47" xr10:uidLastSave="{00000000-0000-0000-0000-000000000000}"/>
  <bookViews>
    <workbookView xWindow="-57720" yWindow="-9180" windowWidth="29040" windowHeight="15720" xr2:uid="{B026E59A-5080-4F88-BCB0-254C68DA57A5}"/>
  </bookViews>
  <sheets>
    <sheet name="Wijzigingen processendatabase" sheetId="2" r:id="rId1"/>
    <sheet name="Wijzigingen ecoinven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2" l="1"/>
  <c r="D63" i="2"/>
  <c r="D51" i="2"/>
  <c r="D50" i="2"/>
  <c r="D48" i="2"/>
  <c r="D47" i="2"/>
  <c r="F112" i="2"/>
  <c r="I113" i="2"/>
  <c r="I93" i="2"/>
  <c r="I94" i="2"/>
  <c r="I95" i="2"/>
  <c r="I92" i="2"/>
  <c r="I83" i="2"/>
  <c r="I82" i="2"/>
  <c r="I74" i="2"/>
  <c r="I75" i="2"/>
  <c r="I76" i="2"/>
  <c r="I73" i="2"/>
  <c r="F71" i="2"/>
  <c r="I64" i="2"/>
  <c r="F64" i="2"/>
  <c r="I63" i="2"/>
  <c r="F63" i="2"/>
  <c r="I60" i="2"/>
  <c r="F60" i="2"/>
  <c r="F57" i="2"/>
  <c r="F165" i="2"/>
  <c r="F159" i="2"/>
  <c r="F153" i="2"/>
  <c r="F56" i="2"/>
  <c r="F46" i="2"/>
  <c r="F44" i="2"/>
  <c r="F43" i="2"/>
  <c r="F42" i="2"/>
  <c r="F41" i="2"/>
  <c r="F37" i="2"/>
  <c r="F35" i="2"/>
  <c r="I24" i="2"/>
  <c r="I23" i="2"/>
</calcChain>
</file>

<file path=xl/sharedStrings.xml><?xml version="1.0" encoding="utf-8"?>
<sst xmlns="http://schemas.openxmlformats.org/spreadsheetml/2006/main" count="958" uniqueCount="330">
  <si>
    <t>Processen</t>
  </si>
  <si>
    <t>Type wijziging</t>
  </si>
  <si>
    <t>Beschrijving wijziging</t>
  </si>
  <si>
    <t>Eenheid</t>
  </si>
  <si>
    <t>Flow/proces</t>
  </si>
  <si>
    <t>Onderbouwing</t>
  </si>
  <si>
    <t>0236-fab&amp;Brons (o.b.v. Bronze {GLO}| market for | Cut-off, U)</t>
  </si>
  <si>
    <t>Naamwijziging</t>
  </si>
  <si>
    <t>Naam aangepast naar 0236-fab&amp;Brons (o.b.v. Bronze {GLO}| market for | Cut-off, U; 95% koper waarvan 80,1% primair, 19,9% secundair; 5% tin waarvan 100% primair)</t>
  </si>
  <si>
    <t>Er werd niet met correcte primaire/secundaire gegevens gewerkt bij module D, en ook geen onderscheid gemaakt tussen baten voor koper en tin. Naamswijziging zou dit moeten verduidelijken voor LCA opstellers.</t>
  </si>
  <si>
    <t>0056-fab&amp;Messing (o.b.v. Brass {RoW}| production | Cut-off, U)</t>
  </si>
  <si>
    <t>Naam aangepast naar 0056-fab&amp;Messing (o.b.v. Brass {RoW}| production | Cut-off, U; 70% koper waarvan 80,1% primair, 19,9% secundair; 30% zink waarvan 100% primair)</t>
  </si>
  <si>
    <t>Er werd niet met correcte primaire/secundaire gegevens gewerkt bij module D, en ook geen onderscheid gemaakt tussen baten voor koper en zink. Naamswijziging zou dit moeten verduidelijken voor LCA opstellers.</t>
  </si>
  <si>
    <t>0053-fab&amp;Riet (o.b.v. Straw, stand-alone production {RoW}| market for straw, stand-alone production | Cut-off, U)</t>
  </si>
  <si>
    <t xml:space="preserve">Correctie </t>
  </si>
  <si>
    <t>Opname van zware metalen gewijzigd zodat dit 0 is. Bij controle op karakterisatie factoren bleek dat alle metalen zijn gekarakteriseerd in EF3.1</t>
  </si>
  <si>
    <t>kg</t>
  </si>
  <si>
    <t>Cadmium (II)</t>
  </si>
  <si>
    <t>In het ecoinvent proces worden zware metalen opgenomen uit de grond. Deze opname is echter afhankelijk van aanwezigheid van vervuiling. Indien bemest zou worden zou dat aannemelijk kunnen zijn, maar dat is bij riet productie meestal niet het geval. Bovendien zouden deze zware metalen weer vrijkomen bij einde-leven, dit wordt nu niet beschouwd in verbrandings- of stortprocessen. Om die redeneen wordt gecorrigeerd door uitstoot van metalen op te nemen.</t>
  </si>
  <si>
    <t>Chromium (III)</t>
  </si>
  <si>
    <t>Copper</t>
  </si>
  <si>
    <t>Lead (II)</t>
  </si>
  <si>
    <t>Mercury (II)</t>
  </si>
  <si>
    <t>Nickel (II)</t>
  </si>
  <si>
    <t>Zinc (II)</t>
  </si>
  <si>
    <t>0034-fab&amp;Keramiek (o.b.v. Ceramic tile {GLO}| market for | Cut-off, U)</t>
  </si>
  <si>
    <t>Aanpassing van emissie fijnstof, uit achtergrond gegevens blijkt dat fijnstof emissie voor keramiek productie lager moet zijn.</t>
  </si>
  <si>
    <t>Particulates, &lt; 2.5 um</t>
  </si>
  <si>
    <t>Fijnstof emissies aangepast na bestuderen achtergrond gegevens die ecoinvent als bron aanhaalt. Uit onderzoek door EPA (1996) blijkt dat fijnstofemissies voor keramiek een stuk lager liggen. Literatuur onderzoek en cat.1 gevens wijzen ook op een orde grote lagere fijnstof emissie dan ecoinvent gebruikt. Bronnen:
https://www.epa.gov/sites/default/files/2020-10/documents/b11s07.pdf
https://link.springer.com/article/10.1007/s11367-011-0322-6</t>
  </si>
  <si>
    <t>0237-fab&amp;Porselein, keramische isolator (o.b.v. Sanitary ceramics {GLO}| market for | Cut-off, U)</t>
  </si>
  <si>
    <t>0171-fab&amp;Breuksteen, waterbouwsteen (NVLB: A1)</t>
  </si>
  <si>
    <t>Fijnstof emissies zijn geupdatet</t>
  </si>
  <si>
    <t>De fijnstof-emissies die waren afgeleid van het ecoinvent proces voor basalt winning waren niet up-to-date. Huidige waarden bij basalt productie zijn lager dan voorheen.</t>
  </si>
  <si>
    <t>Particulates, &gt; 10 um</t>
  </si>
  <si>
    <t>Particulates, &gt; 2.5 um, and &lt; 10um</t>
  </si>
  <si>
    <t>0232-fab&amp;Natuursteen, graniet, hardsteen (= Natural stone plate, polished {GLO}| market for | Cut-off, U)</t>
  </si>
  <si>
    <t>Natural stone plate, grounded {GLO}| market for natural stone plate, grounded | Cut-off, U</t>
  </si>
  <si>
    <t>Natural stone plate, polished {GLO}| market for | Cut-off, U</t>
  </si>
  <si>
    <t>0024-fab&amp;Hout, zachthout, vuren, grenen, lariks, douglas, gelamineerd (o.b.v. Glued laminated timber, average glue mix {Europe without Switzerland}| market for glued laminated timber, average glue mix | Cut-off, U en 1 m3 = 460 kg; 100% primair, 0% secundair)</t>
  </si>
  <si>
    <t>Dichtheid aangepast naar natgewicht. 1m3 = 430,752 kg (voorheen 460kg)</t>
  </si>
  <si>
    <t>0027-fab&amp;Hout, Europees hardhout, eiken, kastanje, robinia, western red cedar, gezaagd (o.b.v. Sawnwood, hardwood, raw, dried (u=10%) {RER}| market for | Cut-off, U en 650 kg/m3 + 1500 kg per as)</t>
  </si>
  <si>
    <t>Dichtheid aangepast naar natgewicht. 1m3 = 676 kg (voorheen 650kg)</t>
  </si>
  <si>
    <t>0067-fab&amp;Hout, zachthout, vuren, grenen, lariks, douglas (o.b.v. Sawnwood, softwood, dried (u=10%), planed {RER}| market for sawnwood, softwood, dried (u=10%), planed | Cut-off, U | Cut-off, U en 1 m3 = 460 kg)</t>
  </si>
  <si>
    <t>Dichtheid aangepast naar natgewicht. 1m3 = 464,64 kg (voorheen 460kg)</t>
  </si>
  <si>
    <t>0381-fab&amp;Hout, tropisch hardhout, Zuid-Amerikaans, gezaagd (o.b.v. Sawnwood, hardwood, dried (u=10%), planed {RoW}| market for | Cut-off, U en 1000 kg/m3 + 10100 km zeetransport + 350 km per as)</t>
  </si>
  <si>
    <t>Dichtheid aangepast naar natgewicht. 1m3 = 676 kg (voorheen 1000kg)</t>
  </si>
  <si>
    <t>0453-fab&amp;Hout, Eucalyptus, Cloeziana, uit Zuid-Afrika (o.b.v. Sawlog and veneer log, eucalyptus ssp., measured as solid wood under bark {RoW}| hardwood forestry, eucalyptus ssp., sustainable forest management | Cut-off en 1100 kg/m3 + 13000km zeetransport, 200km treintransport, 200km trucktransport)</t>
  </si>
  <si>
    <t>Dichtheid aangepast naar het gewicht bij een vochtgehalte van 15%. Bij aanhouden van hoog vochtgehalte (50%!) zou biogeen CO2 balans veel afwijken van werkelijkheid. Aangezien transport het grootste deel van de impact beslaat heeft deze aanpassing geen groot effect op de MKI. 1m3 = 1041,12 kg (voorheen 1100kg)</t>
  </si>
  <si>
    <t>0010-fab&amp;Hout, multiplex, binnentoepassing (o.b.v. Plywood {RER}| market for plywood | Cut-off, U en 500 kg/m3; 100% primair, 0% secundair)</t>
  </si>
  <si>
    <t>Dichtheid aangepast naar natgewicht. 1m3 = 753,366 kg (voorheen 500kg)</t>
  </si>
  <si>
    <t>0021-fab&amp;Hout, spaanplaat, binnengebruik (o.b.v. Particleboard, uncoated {RER}| market for particleboard, uncoated | Cut-off, U en 637 kg/m3; 35,1% primair, 64,9% secundair)</t>
  </si>
  <si>
    <t>Dichtheid aangepast naar natgewicht. 1m3 = 637 kg (voorheen 680kg). Primary/secundair aangepast naar inventariasatie EI3.9.1 (35,1%primary/64,9%secundary -&gt; 73%primary/27%secundary). Correctie toegevoegd voor embedded carbon in secundair materiaal.</t>
  </si>
  <si>
    <t>Carbon dioxide, non-fossil, resource correction</t>
  </si>
  <si>
    <t>0023-fab&amp;Hout, OSB (o.b.v. Oriented strand board {RER}| market for oriented strand board | Cut-off, U en 585 kg/m3; 100% primair, 0% secundair)</t>
  </si>
  <si>
    <t>Dichtheid aangepast naar zelf berekend natgewicht. Door ecoinvent aangegeven gewichten waren niet correct. 1m3 = 666,16 kg (voorheen 600kg)</t>
  </si>
  <si>
    <t>0069-fab&amp;Hout, HPL, high pressure laminate, volkern (o.b.v. Particleboard, uncoated {RER}| market for particleboard, uncoated | Cut-off, U en 900 kg/m3; 25% primair, 75% secundair). Primair/secundair gehalte aangepast aan inventory: 75% primary, 25% secundary</t>
  </si>
  <si>
    <t>Dichtheid aangepast naar natgewicht. 1m3 = 637 kg (voorheen 600kg). Primary/secundair aangepast naar inventariasatie EI3.9.1 (25%primary/75%secundary -&gt; 73%primary/27%secundary).</t>
  </si>
  <si>
    <t>0076-fab&amp;Houtwolcementplaat (o.b.v. Wood wool boards, cement bonded {RER}| market for wood wool boards, cement bonded | Cut-off, U en 465 kg/m3; 50% primair en 50% secundair)</t>
  </si>
  <si>
    <t>Dichtheid aangepast naar natgewicht. 1m3 = 450 kg (voorheen 465kg)</t>
  </si>
  <si>
    <t>0077-fab&amp;Hout, multiplex, buitentoepassing (o.b.v. Plywood {RER}| market for plywood | Cut-off, U en 500 kg/m3; 100% primair, 0% secundair)</t>
  </si>
  <si>
    <t>0208-fab&amp;Bekisting, traditioneel, hout (o.b.v. bronnen uit 1991 en 2002; o.b.v. Sawnwood, softwood, raw, dried (u=10%) {RER}| market for | Cut-off, U)</t>
  </si>
  <si>
    <t>Dichtheid aangepast naar natgewicht. 1m3 = 540 kg (voorheen 510kg)</t>
  </si>
  <si>
    <t>0044-fab&amp;MDF (o.b.v. Medium density fibreboard {RER}| market for medium density fibreboard | Cut-off, U en 780 kg/m3; 86% primair, 14% secundair)</t>
  </si>
  <si>
    <t>Dichtheid aangepast naar zelf berekend natgewicht. Door ecoinvent aangegeven gewichten waren niet correct. 1m3 = 624,42 kg (voorheen 780kg) Primary/secundair aangepast naar inventariasatie EI3.9.1 (86%primary/14%secundary -&gt; 86,3%primary/13,7%secundary). Correctie toegevoegd voor embedded carbon in secundair materiaal.</t>
  </si>
  <si>
    <t>0071-fab&amp;Hout, resthout, houtafval, houtsnippers, secundair (= 0-waarden want 'vrij van milieulast'; 0% primair, 100% secundair)</t>
  </si>
  <si>
    <t>Correctie berekend voor de carbon-content van secundair hout</t>
  </si>
  <si>
    <t>0201-fab&amp;Hout, rijshout, bleeslatten, staken, wiepen (alleen energieverbruik; o.b.v. zeer oude bronnen)</t>
  </si>
  <si>
    <t>Opname biogeen CO2 toegevoegd. Uitgangspunt is 0,494 kg C/kg dry mass en een vochtgehalte van u=15%</t>
  </si>
  <si>
    <t>Carbon dioxide, in air</t>
  </si>
  <si>
    <t>0414-fab&amp;Bamboe, balk, geperste bundels strips (Strand woven bamboo beams [VanderLugt&amp;Vogtlander 2015])</t>
  </si>
  <si>
    <t>Productie van bamboo strips zoals gemodelleerd in ecoinvent toegevoegd. Hierin is gecorrigeerd voor een vochtgehalte van u=10% en het lijmgehalte van 3,5%.</t>
  </si>
  <si>
    <t>Flattened bamboo {RoW}| market for flattened bamboo | Cut-off, U</t>
  </si>
  <si>
    <t>0072-fab&amp;Houtvezelplaat (o.b.v. Fibreboard, soft {RER}| market for fibreboard, soft | Cut-off, U en 140 kg/m3; 100% primair, 0% secundair)</t>
  </si>
  <si>
    <t>Dichtheid aangepast naar zelf berekend natgewicht. Door ecoinvent aangegeven gewichten waren niet correct. 1m3 = 175,09 kg (voorheen 159kg).</t>
  </si>
  <si>
    <t>0038-fab&amp;HDF, high density fibreboard, hardboard (o.b.v. Fibreboard, hard {RER}| market for fibreboard, hard | Cut-off, U en 956 kg/m3; 96,8% primair, 3,2% secundair)</t>
  </si>
  <si>
    <t>Dichtheid aangepast naar natgewicht. 1m3 = 956 kg (voorheen 900kg). Opname CO2 correctie van secundair materiaal toegevoegd.</t>
  </si>
  <si>
    <t>0291-fab&amp;Hout, Europees hardhout, wilg (o.b.v. Wood chips and particles, willow {RER}| market for wood chips and particles, willow | Cut-off, U; u=15%)</t>
  </si>
  <si>
    <t>Massa uitgangspunt aangepast. Ecoinvent gaat uit van droge massa. Processendatabase aangepast zodat 1 kg representatief is voor natte massa met vochtgehalte u=15%</t>
  </si>
  <si>
    <t>0298-fab&amp;Boomschors (o.b.v. Bark {GLO}| market for bark | Cut-off, U; u=15%)</t>
  </si>
  <si>
    <t>0040-fab&amp;Houtvezelplaat, houtvezelcementplaat (o.b.v. Particleboard, cement bonded {RER}| market for particleboard, cement bonded | Cut-off, U en 1200 kg/m3; 50% primair, 50% secundair)</t>
  </si>
  <si>
    <t>In naam aangeven welk deel biogeen is (28,2%) en welk deel primair (71,8%)</t>
  </si>
  <si>
    <t>0177-fab&amp;Hout, zachthout, gecreosoteerd (o.b.v. Sawnwood, softwood, dried (u=10%) en Wood preservation, pressure vessel, creosote) LG</t>
  </si>
  <si>
    <t>Dichtheid houtsoort aangepast naar berekend natgewicht. 1m3 = 464,64 kg (voorheen 460kg)</t>
  </si>
  <si>
    <t>0180-fab&amp;Hout, zachthout, gewolmaniseerd (o.b.v. Sawnwood, softwood, dried (u=10%) en Wood preservation, oscillating pressure method, inorganic salt, containing Cr) LG</t>
  </si>
  <si>
    <t>0262-avC&amp;Verbranden hout, 'schoon' (13,99 MJ/kg) (o.b.v. Waste wood, untreated {CH}| treatment of, municipal incineration | Cut-off, U)</t>
  </si>
  <si>
    <t>Correctie doorgevoerd om vochtgehalte en C-content overeen te laten komen met houtsoorten in processendatabase. Uitgangspunten: u=10%, Carbon-content = 0,494 kg C/kg dm</t>
  </si>
  <si>
    <t>Carbon dioxide, biogenic</t>
  </si>
  <si>
    <t>Nieuw: 0672-avC&amp;Verbranden hout, 'schoon' (13,99 MJ/kg) (o.b.v. Waste wood, untreated {CH}| treatment of, municipal incineration | Cut-off, U; u=15%, koolstof = 0,494 kg C/kg dry matter)</t>
  </si>
  <si>
    <t>Correctie doorgevoerd om vochtgehalte en C-content overeen te laten komen met houtsoorten in processendatabase. Uitgangspunten: u=15%, Carbon-content = 0,494 kg C/kg dm</t>
  </si>
  <si>
    <t>Nieuw: 0678-avC&amp;Verbranden hout, 'schoon' plaatmateriaal (13,99 MJ/kg) (o.b.v. Waste wood, untreated {CH}| treatment of, municipal incineration | Cut-off, U; u=5,17%, koolstof = 0,4704 kg C/kg dry matter)</t>
  </si>
  <si>
    <t>Correctie doorgevoerd om vochtgehalte en C-content overeen te laten komen met gemiddeld plaatmateriaal in processendatabase. Uitgangspunten: u=5,17%, Carbon-content = 0,4704 kg C/kg dm</t>
  </si>
  <si>
    <t>Nieuw: 0684-avC&amp;Verbranden hout, 'schoon' plaatmateriaal met hoog lijmgehalte (13,99 MJ/kg) (o.b.v. Waste wood, untreated {CH}| treatment of, municipal incineration | Cut-off, U; u=6,66%, koolstof = 0,4318 kg C/kg dry matter)</t>
  </si>
  <si>
    <t>Correctie doorgevoerd om vochtgehalte en C-content overeen te laten komen met gemiddeld plaatmateriaal in processendatabase. Uitgangspunten: u=6,66%, Carbon-content = 0,4327 kg C/kg dm</t>
  </si>
  <si>
    <t>0263-avC&amp;Verbranden hout, verontreinigd (13,99 MJ/kg) (o.b.v. Waste building wood, chrome preserved {CH}| treatment of, municipal incineration | Cut-off, U)</t>
  </si>
  <si>
    <t>Nieuw: 0673-avC&amp;Verbranden hout, verontreinigd (13,99 MJ/kg) (o.b.v. Waste building wood, chrome preserved {CH}| treatment of, municipal incineration | Cut-off, U; u=15%, koolstof = 0,494 kg C/kg dry matter)</t>
  </si>
  <si>
    <t>Nieuw: 0679-avC&amp;Verbranden hout, verontreinigd plaatmateriaal (13,99 MJ/kg) (o.b.v. Waste building wood, chrome preserved {CH}| treatment of, municipal incineration | Cut-off, U; u=5,17%, koolstof = 0,4704 kg C/kg dry matter)</t>
  </si>
  <si>
    <t>Nieuw: 0685-avC&amp;Verbranden hout, verontreinigd plaatmateriaal met hoog lijm gehalte (13,99 MJ/kg) (o.b.v. Waste building wood, chrome preserved {CH}| treatment of, municipal incineration | Cut-off, U; u=6,66%, koolstof = 0,4318 kg C/kg dry matter)</t>
  </si>
  <si>
    <t>0245-sto&amp;Stort hout, 'schoon' (o.b.v. Waste wood, untreated {Europe without Switzerland}| treatment of waste wood, untreated, sanitary landfill | Cut-off, U)</t>
  </si>
  <si>
    <t>Nieuw: 0669-sto&amp;Stort hout, 'schoon' (o.b.v. Waste wood, untreated {Europe without Switzerland}| treatment of waste wood, untreated, sanitary landfill | Cut-off, U; u=15%, koolstof = 0,494 kg C/kg dry matter)</t>
  </si>
  <si>
    <t>Nieuw: 0675-sto&amp;Stort hout, 'schoon', plaatmateriaal (o.b.v. Waste wood, untreated {Europe without Switzerland}| treatment of waste wood, untreated, sanitary landfill | Cut-off, U; u=5,17%, koolstof = 0,4704 kg C/kg dry matter)</t>
  </si>
  <si>
    <t>Nieuw: 0681-sto&amp;Stort hout, 'schoon', plaatmateriaal met hoog lijmgehalte (o.b.v. Waste wood, untreated {Europe without Switzerland}| treatment of waste wood, untreated, sanitary landfill | Cut-off, U; u=6,66%, koolstof = 0,4318 kg C/kg dry matter)</t>
  </si>
  <si>
    <t>0246-sto&amp;Stort hout, geschilderd (o.b.v. 99% Waste wood, untreated en 1% Waste paint {EU}| treatment of, sanitary landfill | Cut-off, U)</t>
  </si>
  <si>
    <t>Nieuw: 0670-sto&amp;Stort hout, geschilderd (o.b.v. 99% Waste wood, untreated en 1% Waste paint {EU}| treatment of, sanitary landfill | Cut-off, U; u=15%, koolstof = 0,494 kg C/kg dry matter)</t>
  </si>
  <si>
    <t>Nieuw: 0676-sto&amp;Stort hout, geschilderd, plaatmateriaal (o.b.v. 99% Waste wood, untreated en 1% Waste paint {EU}| treatment of, sanitary landfill | Cut-off, U; u=5,17%, koolstof = 0,4704 kg C/kg dry matter)</t>
  </si>
  <si>
    <t>Nieuw: 0682-sto&amp;Stort hout, geschilderd, plaatmateriaal met hoog lijmgehalte (o.b.v. 99% Waste wood, untreated en 1% Waste paint {EU}| treatment of, sanitary landfill | Cut-off, U; u=6,66%, koolstof = 0,4318 kg C/kg dry matter)</t>
  </si>
  <si>
    <t>Nieuw: 0668-sto&amp;Stort hout, ongecontroleerd ('laten zitten') (o.b.v. Waste wood, untreated {GLO}| treatment of waste wood, untreated, unsanitary landfill, moist infiltration class (300mm) | Cut-off, U; u=10%, koolstof = 0,494 kg C/kg dry matter)</t>
  </si>
  <si>
    <t>Nieuwe kaart voor afvalscenario's waarin het materiaal 'blijft zitten'. Correctie doorgevoerd om vochtgehalte en C-content overeen te laten komen met houtsoorten in processendatabase. Uitgangspunten: u=10%, Carbon-content = 0,494 kg C/kg dm</t>
  </si>
  <si>
    <t>Nieuw: 0671-sto&amp;Stort hout, ongecontroleerd ('laten zitten') (o.b.v. Waste wood, untreated {GLO}| treatment of waste wood, untreated, unsanitary landfill, moist infiltration class (300mm) | Cut-off, U; u=15%, koolstof = 0,494 kg C/kg dry matter)</t>
  </si>
  <si>
    <t>Nieuwe kaart voor afvalscenario's waarin het materiaal 'blijft zitten'. Correctie doorgevoerd om vochtgehalte en C-content overeen te laten komen met houtsoorten in processendatabase. Uitgangspunten: u=15%, Carbon-content = 0,494 kg C/kg dm</t>
  </si>
  <si>
    <t>Nieuw: 0677-sto&amp;Stort houten plaatmateriaal, ongecontroleerd ('laten zitten') (o.b.v. Waste wood, untreated {GLO}| treatment of waste wood, untreated, unsanitary landfill, moist infiltration class (300mm) | Cut-off, U; u=5,17%, koolstof = 0,4704 kg C/kg dry matter)</t>
  </si>
  <si>
    <t>Nieuwe kaart voor afvalscenario's waarin het materiaal 'blijft zitten'. Correctie doorgevoerd om vochtgehalte en C-content overeen te laten komen met gemiddeld plaatmateriaal in processendatabase. Uitgangspunten: u=5,17%, Carbon-content = 0,4704 kg C/kg dm</t>
  </si>
  <si>
    <t>Nieuw: 0683-sto&amp;Stort houten plaatmateriaal met hoog lijmgehalte, ongecontroleerd ('laten zitten') (o.b.v. Waste wood, untreated {GLO}| treatment of waste wood, untreated, unsanitary landfill, moist infiltration class (300mm) | Cut-off, U; u=6,66%, koolstof = 0,4318 kg C/kg dry matter)</t>
  </si>
  <si>
    <t>Nieuwe kaart voor afvalscenario's waarin het materiaal 'blijft zitten'. Correctie doorgevoerd om vochtgehalte en C-content overeen te laten komen met gemiddeld plaatmateriaal in processendatabase. Uitgangspunten: u=6,66%, Carbon-content = 0,4327 kg C/kg dm</t>
  </si>
  <si>
    <t>0284-reC&amp;Verspanen hout (o.b.v. Wood chipping, industrial residual wood, stationary electric chipper {GLO}| market for | Cut-off, U)</t>
  </si>
  <si>
    <t>Correctie doorgevoerd om Biogeen CO2 bij recycling in module C het systeem te laten verlaten (volgens EN15804). Uitgangspunten: u=10%, Carbon-content = 0,494 kg C/kg dm</t>
  </si>
  <si>
    <t>Nieuw: 0674-reC&amp;Verspanen hout (o.b.v. Wood chipping, industrial residual wood, stationary electric chipper {GLO}| market for | Cut-off, U; u=15%, koolstof = 0,494 kg C/kg dry matter)</t>
  </si>
  <si>
    <t>Correctie doorgevoerd om Biogeen CO2 bij recycling in module C het systeem te laten verlaten (volgens EN15804). Uitgangspunten: u=15%, Carbon-content = 0,494 kg C/kg dm</t>
  </si>
  <si>
    <t>Nieuw: 0680-reC&amp;Verspanen houtachtig plaatmateriaal (o.b.v. Wood chipping, industrial residual wood, stationary electric chipper {GLO}| market for | Cut-off, U; u=5,17%, koolstof = 0,4704 kg C/kg dry matter)</t>
  </si>
  <si>
    <t>Nieuw: 0686-reC&amp;Verspanen houtachtig plaatmateriaal met hoog lijmgehalte (o.b.v. Wood chipping, industrial residual wood, stationary electric chipper {GLO}| market for | Cut-off, U; ; u=6,66%, koolstof = 0,4327 kg C/kg dry matter)</t>
  </si>
  <si>
    <t>0285-reC&amp;Schaven hout (o.b.v. aangepaste Sawnwood, beam, softwood, dried (u=10%), planed {RoW}| planing, beam, softwood, u=10% | Cut-off, U)</t>
  </si>
  <si>
    <t>Correctie doorgevoerd om Biogeen CO2 bij recycling in module C het systeem te laten verlaten (volgens EN15804)</t>
  </si>
  <si>
    <t>0276-reD&amp;Module D, houtspaanders, per kg NETTO geleverd (o.b.v. Wood chips, dry, measured as dry mass {RER}| three layered laminated board production | Cut-off, U)</t>
  </si>
  <si>
    <t>Correctie doorgevoerd omdat in module D eigenlijk al het koolstof al het systeem heeft verlaten</t>
  </si>
  <si>
    <t>0275-reD&amp;Module D, houten balk, per kg NETTO geleverd (o.b.v. Sawnwood, beam, softwood, dried (u=10%), planed {RoW}| planing, beam, softwood, u=10% | Cut-off, U)</t>
  </si>
  <si>
    <t>0063-fab&amp;Bims (puimsteen, vulkanisch gesteente, heklabims, liparibims, yalibims; o.b.v Pumice {GLO}| market for | Cut-off, U = inclusief 124 km transportmix) ==&gt;OVERIG TRANSPORT TOEVOEGEN OBV HERKOMST</t>
  </si>
  <si>
    <t>0168-fab&amp;Zand, industriezand, ophoogzand, betonzand, drainagezand (o.b.v. Sand {RoW}| market for sand | Cut-off, U)</t>
  </si>
  <si>
    <t>0175-fab&amp;Zand, Flugsand (o.b.v. Sand {RoW}| market for sand | Cut-off, U + 300 km binnenvaart)</t>
  </si>
  <si>
    <t>0189-fab&amp;Kokos, matten en vliezen (o.b.v. Coconut husk {GLO}| market for coconut husk | Cut-off, U (= 0-waarden want 'vrij van milieulast') + Weaving + 12500 km oceanic transport)</t>
  </si>
  <si>
    <t>0193-fab&amp;Grind (o.b.v. Gravel, round {RoW}| market for gravel, round | Cut-off, U)</t>
  </si>
  <si>
    <t>0271-reD&amp;Module D, grind, per kg NETTO geleverd granulaat/grind (vermeden: Gravel, round {RoW}| gravel and sand quarry operation | Cut-off, U)</t>
  </si>
  <si>
    <t>0280-reD&amp;Module D, zand (o.b.v. Sand {RoW}| gravel and quarry operation | Cut-off, U)</t>
  </si>
  <si>
    <t>0289-fab&amp;Water, drinkwater (o.b.v. Tap water {RER}| market group for | Cut-off, U)</t>
  </si>
  <si>
    <t>0398-fab&amp;AVI-Bodemas, gewassen (o.b.v. 1 kg drinkwater;  0,005 kWh elektriciteit; 12,5% verlies/niet bruikbaar materiaal)</t>
  </si>
  <si>
    <t>0482-reD&amp;Module D, bims, per kg NETTO geleverd bims (o.b.v. Pumice {RoW}| quarry operation | Cut-off, U)</t>
  </si>
  <si>
    <t>0074-fab&amp;Akoestische spuitpleister cellulose (o.b.v. oude bron; 8% primair, 92% secundair)</t>
  </si>
  <si>
    <t>Pumice {DE}| pumice quarry operation | Cut-off, U</t>
  </si>
  <si>
    <t>Pumice {RoW}| pumice quarry operation | Cut-off, U</t>
  </si>
  <si>
    <t>De meeste bims komen uit Duitsland, het is daarom logisch om een Duits profiel te kiezen, ipv het GLO proces, waar RoW dominerend is.</t>
  </si>
  <si>
    <t>m3</t>
  </si>
  <si>
    <t>Water, unspecified natural origin, NL</t>
  </si>
  <si>
    <t>Water,unspecified natural origin, RoW</t>
  </si>
  <si>
    <t>Het meeste zand komt uit NL, DE, of BE. NLse waterbron daarom een betere keuze dan RoW</t>
  </si>
  <si>
    <t>Weaving, synthetic fibre {GLO}| market for weaving, synthetic fibre | Cut-off, U</t>
  </si>
  <si>
    <t>Textile, jute {RoW}| textile production, jute, weaving | Cut-off, U</t>
  </si>
  <si>
    <t>In het proces voor Textile, jute …. Jute, weaving wordt ook de grondstof jute toegevoegd. Dit is incorrect voor het proces van kokos vezels. Vervangen door een weef proces voor syntetische vezels, dat is het best beschikbare alternatief</t>
  </si>
  <si>
    <t>Water, unspecified natural origin, RoW</t>
  </si>
  <si>
    <t xml:space="preserve">Het meeste grind komt uit NL, DE, of BE. NLse waterbron daarom een betere keuze dan RoW. Steenslag uit Noorwegen, Schotland en Belgie. </t>
  </si>
  <si>
    <t>Het meeste grind komt uit NL, DE, of BE. NLse waterbron daarom een betere keuze dan RoW</t>
  </si>
  <si>
    <t>Water, river, NL</t>
  </si>
  <si>
    <t>Water, river, Europe without Switzerland</t>
  </si>
  <si>
    <t>Door het proces specifiek te maken voor NL, wordt de score voor waterschaarste een stuk lager (karakterisatie factor van 1,17 ipv 42,95). We houden dezelfde verhouding van rivier, meer en grondwater aan als gemiddeld voor Europa. Tegelijkertijd kunnen we de verwijzing naar Tap Water {RER}, veranderen naar Tap Water {Europe without Switzerland}</t>
  </si>
  <si>
    <t>Wastewater, average {Europe without Switzerland}| market for wastewater, average | Cut-off, U</t>
  </si>
  <si>
    <t>De meeste bims komen uit Duitsland, het is daarom logisch om een Duits profiel te kiezen, ipv het GLO proces, waar RoW dominerend is. Bovendien is dit voor Module D de worst-case keuze</t>
  </si>
  <si>
    <t>Borax, anhydrous, powder {RER}| borax production, anhydrous, powder | Cut-off, U</t>
  </si>
  <si>
    <t>Aanpassing achtergrondproces</t>
  </si>
  <si>
    <t>Hoeveelheid</t>
  </si>
  <si>
    <t>Wijzigingen processendatabase cat.3 processen v3.8 naar v3.9</t>
  </si>
  <si>
    <t>Nieuwe hoeveelheid</t>
  </si>
  <si>
    <t>Oude hoeveelheid</t>
  </si>
  <si>
    <t>treatment of condensate from light oil boiler, wastewater treatment, RoW</t>
  </si>
  <si>
    <t>water, to water, surface water</t>
  </si>
  <si>
    <t>Zie document known issue v3.9.1 water imbalances in wastewater treatment activities</t>
  </si>
  <si>
    <t>treatment of heat carrier liquid, 40% C3H8O2, wastewater treatment, RoW</t>
  </si>
  <si>
    <t>Zie ook https://support.ecoinvent.org/ecoinvent-version-3.9.1 waar een document waarin wijzigingen voor water treatment zijn beschreven</t>
  </si>
  <si>
    <t>treatment of rainwater mineral oil storage, wastewater treatment, Europe without Switzerland</t>
  </si>
  <si>
    <t>treatment of rainwater mineral oil storage, wastewater treatment, RoW</t>
  </si>
  <si>
    <t>treatment of wastewater from ammonium paratungstate production, wastewater treatment, CN</t>
  </si>
  <si>
    <t>treatment of wastewater from ammonium paratungstate production, wastewater treatment, RoW</t>
  </si>
  <si>
    <t>treatment of wastewater from anaerobic digestion of whey, wastewater treatment, rural, RoW</t>
  </si>
  <si>
    <t>treatment of wastewater from black chrome coating, wastewater treatment, RoW</t>
  </si>
  <si>
    <t>treatment of wastewater from cathode ray tube production, wastewater treatment, RoW</t>
  </si>
  <si>
    <t>treatment of wastewater from ceramic production, wastewater treatment, RoW</t>
  </si>
  <si>
    <t>treatment of wastewater from concrete production, wastewater treatment, RoW</t>
  </si>
  <si>
    <t>treatment of wastewater from glass production, wastewater treatment, RoW</t>
  </si>
  <si>
    <t>treatment of wastewater from grass refinery, wastewater treatment, RoW</t>
  </si>
  <si>
    <t>treatment of wastewater from ground granulated blast furnace slag production, wastewater treatment, RoW</t>
  </si>
  <si>
    <t>treatment of wastewater from hard fibreboard production, wastewater treatment, RER</t>
  </si>
  <si>
    <t>treatment of wastewater from hard fibreboard production, wastewater treatment, RoW</t>
  </si>
  <si>
    <t>treatment of wastewater from liquid crystal display backlight production, wastewater treatment, RoW</t>
  </si>
  <si>
    <t>treatment of wastewater from liquid crystal display production, wastewater treatment, RoW</t>
  </si>
  <si>
    <t>treatment of wastewater from liquid crystal production, wastewater treatment, RoW</t>
  </si>
  <si>
    <t>treatment of wastewater from lorry production, wastewater treatment, urban, RoW</t>
  </si>
  <si>
    <t>treatment of wastewater from maize starch production, wastewater treatment, RoW</t>
  </si>
  <si>
    <t>treatment of wastewater from medium density board production, wastewater treatment, RER</t>
  </si>
  <si>
    <t>treatment of wastewater from medium density board production, wastewater treatment, RoW</t>
  </si>
  <si>
    <t>treatment of wastewater from particle board production, wastewater treatment, RER</t>
  </si>
  <si>
    <t>treatment of wastewater from particle board production, wastewater treatment, RoW</t>
  </si>
  <si>
    <t>treatment of wastewater from pig iron production, wastewater treatment, Europe without Switzerland</t>
  </si>
  <si>
    <t>treatment of wastewater from pig iron production, wastewater treatment, RoW</t>
  </si>
  <si>
    <t>treatment of wastewater from plywood production, wastewater treatment, RoW</t>
  </si>
  <si>
    <t>treatment of wastewater from potato starch production, wastewater treatment, RoW</t>
  </si>
  <si>
    <t>treatment of wastewater from PV cell production, wastewater treatment, RoW</t>
  </si>
  <si>
    <t>treatment of wastewater from soft fibreboard production, wastewater treatment, RoW</t>
  </si>
  <si>
    <t>treatment of wastewater from tube collector production, wastewater treatment, RoW</t>
  </si>
  <si>
    <t>treatment of wastewater from vegetable oil refinery, wastewater treatment, RoW</t>
  </si>
  <si>
    <t>treatment of wastewater from wafer fabrication, wastewater treatment, RoW</t>
  </si>
  <si>
    <t>treatment of wastewater, average, wastewater treatment, Europe without Switzerland</t>
  </si>
  <si>
    <t>treatment of wastewater, average, wastewater treatment, CA-QC</t>
  </si>
  <si>
    <t>treatment of wastewater, average, wastewater treatment, RoW</t>
  </si>
  <si>
    <t>treatment of wastewater, unpolluted, wastewater treatment, RoW</t>
  </si>
  <si>
    <t>Correctie</t>
  </si>
  <si>
    <t>Nieuwe processen</t>
  </si>
  <si>
    <t>0024-fab&amp;Hout, zachthout, vuren, grenen, lariks, douglas, gelamineerd (o.b.v. Glued laminated timber, average glue mix {Europe without Switzerland}| market for | Cut-off, U en 1 m3 = 430,752 kg; 100% primair, 0% secundair)</t>
  </si>
  <si>
    <t>Correctie doorgevoerd m.b.t. landgebruik, i.v.m. hoge verhouding intensief bosbeheer (hoger dan in wetenschappelijke studies wordt aangehaald)</t>
  </si>
  <si>
    <t>Occupation, forest, extensive</t>
  </si>
  <si>
    <t>Occupation, forest, intensive</t>
  </si>
  <si>
    <t>0027-fab&amp;Hout, Europees hardhout, eiken, kastanje, robinia, western red cedar, gezaagd (o.b.v. Sawnwood, hardwood, raw, dried (u=10%) {RER}| market for | Cut-off, U en 676 kg/m3 + 1500 kg per as)</t>
  </si>
  <si>
    <t>0067-fab&amp;Hout, zachthout, vuren, grenen, lariks, douglas (o.b.v. Sawnwood, softwood, dried (u=10%), planed {RER}| market for | Cut-off, U en 1 m3 = 464,64 kg)</t>
  </si>
  <si>
    <t>0177-fab&amp;Hout, zachthout, gecreosoteerd (o.b.v. Sawnwood, softwood, dried (u=10%) en Wood preservation, pressure vessel, creosote)</t>
  </si>
  <si>
    <t>0180-fab&amp;Hout, zachthout, gewolmaniseerd (o.b.v. Sawnwood, softwood, dried (u=10%) en Wood preservation, oscillating pressure method, inorganic salt, containing Cr)</t>
  </si>
  <si>
    <t>0598-fab&amp;Betonmortel C60/76 (o.b.v. CEM III/B), 2373,25 kg/m3</t>
  </si>
  <si>
    <t>0042-fab&amp;Resolschuim, Fenolschuim, hardschuim (o.b.v. 80% Phenolic resin {RER}, 15% Foaming agent {GLO}, en 5% Pentane {GLO})</t>
  </si>
  <si>
    <t>Aanpassing samenstelling</t>
  </si>
  <si>
    <t>0350-fab&amp;Cement, CEM III/B (o.b.v. CEM III/B 42.5 N) [Conform NL-PCR-Cement]</t>
  </si>
  <si>
    <t>0172-fab&amp;Cement, CEM I (o.b.v. CEM I 52.5 R) [Niet conform PCR-Cement]</t>
  </si>
  <si>
    <t>0001-tra&amp;Transport, vrachtwagen (o.b.v. Transport, freight, lorry, unspecified {GLO}| market group for transport, freight, lorry, unspecified | Cut-off, U)</t>
  </si>
  <si>
    <t>tkm</t>
  </si>
  <si>
    <t>Urea formaldehyde foam, in situ foaming {GLO}| market for | Cut-off, U</t>
  </si>
  <si>
    <t>Update van inventarisatie. Totaal gewicht per m3 aangepast van 2307 naar 2373,25 kg</t>
  </si>
  <si>
    <t>Phenolic resin {RER}| market for phenolic resin | Cut-off, U</t>
  </si>
  <si>
    <t>Pentane {GLO}| market for pentane | Cut-off, U</t>
  </si>
  <si>
    <t>Foaming agent {GLO}| market for foaming agent | Cut-off, U</t>
  </si>
  <si>
    <t>Chemical factory, organics {RER}| chemical factory construction, organics | Cut-off, U</t>
  </si>
  <si>
    <t>Polymer foaming {GLO}| market for polymer foaming | Cut-off, U</t>
  </si>
  <si>
    <t>p</t>
  </si>
  <si>
    <t>Update van inventarisatie.</t>
  </si>
  <si>
    <t>0172-fab&amp;Cement, CEM I (o.b.v. CEM I 52.5 R) [Conform NL-PCR-Cement]</t>
  </si>
  <si>
    <t>CEM I 52.5 R (G3), ENCI / HeidelbergCement, [Niet conform PCR-Cement], A1-A3, cat 1, (07-2025)</t>
  </si>
  <si>
    <t>CEM I 52.5 R, Phoenix, Beckum, [Niet conform PCR-Cement], c1</t>
  </si>
  <si>
    <t>CEM I 52.5 R, Spenner, Erwitte, [Niet conform PCR-Cement], c1</t>
  </si>
  <si>
    <t>CEM I 52.5 R, Wittekind, Erwitte, [Niet conform PCR-Cement], c1</t>
  </si>
  <si>
    <t>Cement factory {GLO}| market for cement factory | Cut-off, U</t>
  </si>
  <si>
    <t>0706-fab&amp;Portlandcementklinker (o.b.v. Clinker {Europe without Switzerland}| production | Cut-off; emissies aangepast aan NL-PCR- en BREF cement (2024))</t>
  </si>
  <si>
    <t>Triethanolamine {GLO}| market for triethanolamine | Cut-off, U</t>
  </si>
  <si>
    <t>Gypsum, mineral {RER}| market for gypsum, mineral | Cut-off, U</t>
  </si>
  <si>
    <t>Limestone, crushed, for mill {RoW}| market for limestone, crushed, for mill | Cut-off, U</t>
  </si>
  <si>
    <t>Electricity, medium voltage {GLO}| market group for electricity, medium voltage | Cut-off, U</t>
  </si>
  <si>
    <t>kWh</t>
  </si>
  <si>
    <t>MJ</t>
  </si>
  <si>
    <t>Heat, waste to air</t>
  </si>
  <si>
    <t>Particulates, &lt; 10 um to air</t>
  </si>
  <si>
    <t>Cement profiel wordt niet meer gebaseerd op cat.1 data, maar is opgesteld op basis van de NL-PCR Cement</t>
  </si>
  <si>
    <t>0349-fab&amp;Cement, CEM III/A (o.b.v. CEM III/A 52.5 N) [Conform NL-PCR-Cement]</t>
  </si>
  <si>
    <t>0694-fab&amp;Gemalen gegranuleerde hoogovenslak, met 1% allocatie ruwijzer productie (volgens PCR-cement)</t>
  </si>
  <si>
    <t>Steel, chromium steel 18/8 {GLO}| market for steel, chromium steel 18/8 | Cut-off, U</t>
  </si>
  <si>
    <t>Heat, district or industrial, other than natural gas {Europe without Switzerland}| market for heat, district or industrial, other than natural gas | Cut-off, U</t>
  </si>
  <si>
    <t>CEM III/A 52.5 N (G6), ENCI / HeidelbergCement, [Niet conform PCR-Cement], A1-A3, cat 1, (07-2025)</t>
  </si>
  <si>
    <t>CEM III/A 52.5 N, Spenner, Duisburg, [Niet conform PCR-Cement], c1</t>
  </si>
  <si>
    <t>CEM III/B 42.5 N (G8), ENCI / HeidelbergCement, [Niet conform PCR-Cement], A1-A3, cat 1, (07-2025)</t>
  </si>
  <si>
    <t>CEM III/B 42.5 N LH/SR (na), Dyckerhoff, Neuss, [Niet conform PCR-Cement], A1-A3, cat 1, (4-2026)</t>
  </si>
  <si>
    <t>CEM III/B 42.5 N-LHSR, Spenner, Erwitte, [Niet conform PCR-Cement], c1</t>
  </si>
  <si>
    <t>CEM III/B 42.5 N-LHSR, Spenner, Duisburg, [Niet conform PCR-Cement], c1</t>
  </si>
  <si>
    <t>0603-fab&amp;Cement, CEM III/C (o.b.v. CEM III/C 32.5 N) [Conform NL-PCR-Cement]</t>
  </si>
  <si>
    <t>0603-fab&amp;Cement, CEM III/C (o.b.v. CEM III/C 32.5 N) [Niet conform PCR-Cement]</t>
  </si>
  <si>
    <t>0095-pro&amp;Diesel, gasolie, gebruik, liter (o.b.v. 35,8 MJ Diesel, burned in building machine {GLO}| processing | Cut-off, U)</t>
  </si>
  <si>
    <t>Transport, freight, lorry 3.5-7.5 metric ton, EURO3 {RER}| transport, freight, lorry 3.5-7.5 metric ton, EURO3 | Cut-off, U</t>
  </si>
  <si>
    <t>Electricity, medium voltage {CN}| market group for electricity, medium voltage | Cut-off, U</t>
  </si>
  <si>
    <t>Transport, freight, lorry 7.5-16 metric ton, EURO3 {RER}| transport, freight, lorry 7.5-16 metric ton, EURO3 | Cut-off, U</t>
  </si>
  <si>
    <t>l</t>
  </si>
  <si>
    <t>kgkm</t>
  </si>
  <si>
    <t>De studie waarop het bamboe proces in de processendatabase was gebaseerd is deels opgenomen in ecoinvent. Het processendatabase proces is hierop aangepast om het nieuwe ecoinvent proces als basis te gebruiken</t>
  </si>
  <si>
    <t>Correctie doorgevoerd om vochtgehalte en C-content overeen te laten komen met de houtvezelcementplaat in processendatabase. Uitgangspunten: 20% hout en 80% gehydrateerd cement+additieven</t>
  </si>
  <si>
    <t>Correctie doorgevoerd om vochtgehalte en C-content overeen te laten komen met de houtwolcementplaat in processendatabase. Uitgangspunten: 33% hout en 67% gehydrateerd cement+additieven</t>
  </si>
  <si>
    <t>Correctie doorgevoerd om vochtgehalte en C-content overeen te laten komen met schapenwol in processendatabase. Uitgangspunten: 0,869565 kg dry matter/kg, Carbon-content = 0,53 kg C/kg dm</t>
  </si>
  <si>
    <t>Correctie doorgevoerd om vochtgehalte en C-content overeen te laten komen met cellulose vezels in processendatabase.</t>
  </si>
  <si>
    <t>Correctie doorgevoerd om vochtgehalte en C-content overeen te laten komen met papier/karton in processendatabase.</t>
  </si>
  <si>
    <t>Correctie doorgevoerd om vochtgehalte en C-content overeen te laten komen met hennep en vlas in processendatabase.</t>
  </si>
  <si>
    <t xml:space="preserve">Correctie doorgevoerd om vochtgehalte en C-content overeen te laten komen met jute in processendatabase. </t>
  </si>
  <si>
    <t>Carbon dioxide, fossil</t>
  </si>
  <si>
    <t>Nieuw: 0640-emi&amp;Formaldehyde, 100% emissie naar lucht, per kg</t>
  </si>
  <si>
    <t>Nieuw: 0641-emi&amp;Pentaan, 100% emissie naar lucht, per kg</t>
  </si>
  <si>
    <t>Nieuw: 0642-fab&amp;Ureaformaldehyde, UF, in situ gespoten (o.b.v. Urea formaldehyde foam, in situ foaming {RoW}| production | Cut-off, U)</t>
  </si>
  <si>
    <t>Nieuw: 0643-fab&amp;Ureaformaldehyde, UF, hardschuimplaat (o.b.v. Urea formaldehyde foam slab, hard {RoW}| production | Cut-off, U)</t>
  </si>
  <si>
    <t>Nieuw: 0644-fab&amp;Vacuüm-siliciumpaneel, VIP, zonder meerlaagse folie (o.b.v. Silicon tetrachloride {RoW} en Hydrogen, gaseous {GLO})</t>
  </si>
  <si>
    <t>Nieuw: 0645-fab&amp;Schuimmiddel (o.b.v. Foaming agent {GLO}| market for | Cut-off, U)</t>
  </si>
  <si>
    <t>Nieuw: 0646-fab&amp;Grafiet (o.b.v. Graphite {GLO}| market for | Cut-off, U)</t>
  </si>
  <si>
    <t>Nieuw: 0647-reD&amp;Module D, RVS, per kg BRUTO geleverd RVS schroot (constructieprofielen, plaatmateriaal en leidingen) (vermeden: Ferronickel, 25% Ni en Ferrochromium, high-carbon, 68% Cr o.b.v. verhoudingen chromium steel 18/8 {GLO} market for)</t>
  </si>
  <si>
    <t>Nieuw: 0648-fab&amp;Staal, laaggelegeerd, EAF (o.b.v. Steel, low-alloyed {Europe without Switzerland and Austria}| steel production, electric, low-alloyed | Cut-off, U; 1,2% primair, 98,8% secundair)</t>
  </si>
  <si>
    <t>Nieuw: 0649-pro&amp;Afvalwaterzuivering, RWZI, gemiddeld (o.b.v. Wastewater, average {Europe without Switzerland}| market for wastewater, average | Cut-off, U)</t>
  </si>
  <si>
    <t>Nieuw: 0650-pro&amp;Waterpomp gebruik, elektrisch, per MJ (o.b.v. Water pump operation, electric {GLO}| market for water pump operation, electric | Cut-off, U)</t>
  </si>
  <si>
    <t>Nieuw: 0651-fab&amp;Paraffine (o.b.v. "Paraffin {GLO}| market for | Cut-off, U")</t>
  </si>
  <si>
    <t>Nieuw: 0652-fab&amp;Pesticide (o.b.v. "Pesticide, unspecified {GLO}| market for | Cut-off, U")</t>
  </si>
  <si>
    <t>Nieuw: 0653-fab&amp;Boorzouten (o.b.v. "Borax, anhydrous, powder {GLO}| market for | Cut-off, U" &amp; "Boric acid, anhydrous, powder {GLO}| market for | Cut-off, U")</t>
  </si>
  <si>
    <t>Nieuw: 0654-fab&amp;Extruded PLA parels met grafiet (o.b.v. "Polystyrene foam slab with graphite, 6% recycled {CH}| &amp; Polylactide, granulate {GLO} &amp; Transport)</t>
  </si>
  <si>
    <t>Nieuw: 0655-fab&amp;Bermgras (o.b.v. "Grass, organic {RoW}| grass production, permanent grassland, organic, extensive | Cut-off, U" &amp; Transport)</t>
  </si>
  <si>
    <t>Nieuw: 0656-fab&amp;Cellulosevezel, zonder zouten of inblaas (o.b.v. "Cellulose fibre {CH}| cellulose fibre production | Cut-off, U"; 100% secundair &amp; Transport)</t>
  </si>
  <si>
    <t>Nieuw: 0657-fab&amp;Denimvezels voor isolatie (o.b.v. "Transport, freight, lorry, unspecified {GLO}" &amp; "Electricity, low voltage {GLO}"; 100% secundair)</t>
  </si>
  <si>
    <t>Nieuw: 0658-fab&amp;Schapenwol, gewassen, van vleesschaap (o.b.v. "Sheep fleece in the grease {RoW}| sheep production, for meat | Cut-off, U" &amp;  Transport)</t>
  </si>
  <si>
    <t>Nieuw: 0659-fab&amp;Stro (o.b.v. "Straw {CH}| wheat production, Swiss integrated production, intensive | Cut-off, U" &amp; Transport)</t>
  </si>
  <si>
    <t>Nieuw: 0660-fab&amp;Hennep, vezel (o.b.v. zie opbouw proces)</t>
  </si>
  <si>
    <t>Nieuw: 0661-fab&amp;Hennep, scheven (o.b.v. zie opbouw proces)</t>
  </si>
  <si>
    <t>Nieuw: 0662-fab&amp;Hennep, stof (o.b.v. zie opbouw proces)</t>
  </si>
  <si>
    <t>Nieuw: 0663-fab&amp;Kurk, ruw (o.b.v. "Cork, raw {PT}| cork forestry | Cut-off, U" &amp; Transport, freight, sea, bulk carrier for dry goods {GLO})</t>
  </si>
  <si>
    <t>Nieuw: 0664-fab&amp;Vlas, vezel (o.b.v. zie opbouw proces)</t>
  </si>
  <si>
    <t>Nieuw: 0665-fab&amp;Vlas, scheven (o.b.v. zie opbouw proces)</t>
  </si>
  <si>
    <t>Nieuw: 0666-fab&amp;Vlas, stof (o.b.v. zie opbouw proces)</t>
  </si>
  <si>
    <t>Nieuw: 0667-fab&amp;Houtsnippers, nat, gewogen als drooggewicht (o.b.v. "Wood chips, wet, measured as dry mass {Europe without Switzerland}| market for | Cut-off, U" &amp; Transport)</t>
  </si>
  <si>
    <t>Nieuw: 0687-avC&amp;Verbranden houtvezelcementplaat (2,80 MJ/kg) (o.b.v. Waste cement-fibre slab, dismantled {CH}| treatment of waste cement-fibre slab, municipal incineration | Cut-off, U; 20% biogeen)</t>
  </si>
  <si>
    <t>Nieuw: 0688-reD&amp;Module D, tin, per kg NETTO geleverd schroot (vermeden: Tin concentrate {RoW}| tin mine operation)</t>
  </si>
  <si>
    <t>Nieuw: 0689-avC&amp;Verbranden houtwolcementplaat (4,62 MJ/kg) (o.b.v. Waste cement-fibre slab, dismantled {CH}| treatment of waste cement-fibre slab, municipal incineration | Cut-off, U; 33% biogeen)</t>
  </si>
  <si>
    <t>Nieuw: 0690-pro&amp;Anodiseren, Aluminium plaat per m2 (o.b.v. Anodising, aluminium sheet {RER}| processing | Cut-off, U)</t>
  </si>
  <si>
    <t>Nieuw: 0691-fab&amp;Argon, vloeibaar (o.b.v. Argon, liquid {RER}| market for argon, liquid | Cut-off, U)</t>
  </si>
  <si>
    <t>Nieuw: 0692-emi&amp;Argon, 100% emissie naar lucht, per kg</t>
  </si>
  <si>
    <t>Nieuw: 0693-fab&amp;Anhydriet vloer, per kg (o.b.v. Anhydrite floor {GLO}| market for | Cut-off, U)</t>
  </si>
  <si>
    <t>Nieuw: 0694-fab&amp;Gemalen gegranuleerde hoogovenslak, met 1% allocatie ruwijzer productie (volgens PCR-cement)</t>
  </si>
  <si>
    <t>Nieuw: 0695-fab&amp;Gipsvezelplaat (o.b.v. Gypsum fibreboard {GLO}| market for | Cut-off, U)</t>
  </si>
  <si>
    <t>Nieuw: 0696-avC&amp;Verbranden papier/karton (15,92 MJ/kg) (o.b.v. Waste paperboard {RoW}| treatment of waste paperboard, municipal incineration | Cut-off, U)</t>
  </si>
  <si>
    <t>Nieuw: 0697-avC&amp;Verbranden natuurlijke vezels, hennep, vlas (o.b.v. Municipal solid waste {NL}| treatment of municipal solid waste, incineration | Cut-off, U)</t>
  </si>
  <si>
    <t>Nieuw: 0698-avC&amp;Verbranden jute (o.b.v. Municipal solid waste {NL}| treatment of municipal solid waste, incineration | Cut-off, U)</t>
  </si>
  <si>
    <t>Nieuw: 0699-avC&amp;Verbranden cellulose vezels incl. zouten (o.b.v. Municipal solid waste {NL}| treatment of municipal solid waste, incineration | Cut-off, U)</t>
  </si>
  <si>
    <t>Nieuw: 0700-avC&amp;Verbranden schapenwol, isolatie (o.b.v. Municipal solid waste {NL}| treatment of, incineration | Cut-off, U)</t>
  </si>
  <si>
    <t>Nieuw: 0701-sto&amp;Stort papier/karton (o.b.v. Waste paperboard {RoW}| treatment of waste paperboard, sanitary landfill | Cut-off, U)</t>
  </si>
  <si>
    <t>Nieuw: 0702-sto&amp;Stort natuurlijke vezels, hennep, vlas (o.b.v. Municipal solid waste {RoW}| treatment of municipal solid waste, sanitary landfill | Cut-off, U)</t>
  </si>
  <si>
    <t>Nieuw: 0703-sto&amp;Stort jute (o.b.v. Municipal solid waste {RoW}| treatment of municipal solid waste, sanitary landfill | Cut-off, U)</t>
  </si>
  <si>
    <t>Nieuw: 0704-sto&amp;Stort cellulose vezels incl. zouten (o.b.v. Municipal solid waste {RoW}| treatment of municipal solid waste, sanitary landfill | Cut-off, U)</t>
  </si>
  <si>
    <t>Nieuw: 0705-sto&amp;Stort schapenwol, isolatie (o.b.v. Municipal solid waste {RoW}| treatment of municipal solid waste, sanitary landfill | Cut-off, U)</t>
  </si>
  <si>
    <t>Nieuw: 0706-fab&amp;Portlandcementklinker (o.b.v. Clinker {Europe without Switzerland}| production | Cut-off; emissies aangepast aan NL-PCR- en BREF cement (2024))</t>
  </si>
  <si>
    <t>Waterbron aangepast</t>
  </si>
  <si>
    <t>Fout hersteld</t>
  </si>
  <si>
    <t>Geselecteerde ecoinvent proces(sen) aangepast</t>
  </si>
  <si>
    <t>NLse versie van tap water samengesteld (zie ook tab 'Tapwater berekening')</t>
  </si>
  <si>
    <t>Kaart hersteld naar kloppende massabalans</t>
  </si>
  <si>
    <t>In een vorige versie van de kaart Cellulose fibre {CH}| cellulose fibre production | Cut-off, U, werden deze hoeveelheden Borax, Boric acid en transport toegevoegd (voor brandwerendheid). Inmiddels is de kaart van cellulose fibre aangepast, en kloppen deze getallen niet meer. Brandvertragers zouden sowieso moeten worden toegevoegd aan Akoetische spuitpleister cellulose, vandaar dat deze oude correctie geheel is verwijderd.</t>
  </si>
  <si>
    <t>Toevoegen per eenheid proces</t>
  </si>
  <si>
    <t>Weghalen per eenheid proces</t>
  </si>
  <si>
    <t>Hoeveelheid proces</t>
  </si>
  <si>
    <t>Proceseigenschappen</t>
  </si>
  <si>
    <t>Eenheid proces</t>
  </si>
  <si>
    <t>m2</t>
  </si>
  <si>
    <t>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</si>
</sst>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0000"/>
  </numFmts>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0" xfId="0" applyFont="1"/>
    <xf numFmtId="11" fontId="0" fillId="0" borderId="0" xfId="0" applyNumberFormat="1"/>
    <xf numFmtId="0" fontId="0" fillId="0" borderId="0" xfId="0" applyAlignment="1">
      <alignment vertical="top"/>
    </xf>
    <xf numFmtId="0" fontId="0" fillId="0" borderId="0" xfId="0" applyAlignment="1">
      <alignment horizontal="left" vertical="top"/>
    </xf>
    <xf numFmtId="164" fontId="0" fillId="0" borderId="0" xfId="0" applyNumberFormat="1"/>
    <xf numFmtId="0" fontId="0" fillId="0" borderId="0" xfId="0" applyBorder="1" applyAlignment="1">
      <alignment vertical="top"/>
    </xf>
    <xf numFmtId="0" fontId="0" fillId="0" borderId="0" xfId="0" applyBorder="1" applyAlignment="1"/>
    <xf numFmtId="0" fontId="0" fillId="0" borderId="2" xfId="0" applyBorder="1"/>
    <xf numFmtId="165" fontId="0" fillId="0" borderId="0" xfId="0" applyNumberFormat="1" applyBorder="1" applyAlignment="1">
      <alignment vertical="top"/>
    </xf>
    <xf numFmtId="0" fontId="0" fillId="0" borderId="0" xfId="0" applyFill="1"/>
    <xf numFmtId="0" fontId="0" fillId="0" borderId="3" xfId="0" applyBorder="1"/>
    <xf numFmtId="0" fontId="0" fillId="0" borderId="3" xfId="0" applyBorder="1" applyAlignment="1">
      <alignment horizontal="left" vertical="top"/>
    </xf>
    <xf numFmtId="0" fontId="0" fillId="0" borderId="3" xfId="0" applyFill="1" applyBorder="1" applyAlignment="1">
      <alignment vertical="top"/>
    </xf>
    <xf numFmtId="0" fontId="0" fillId="0" borderId="3" xfId="0" applyFill="1" applyBorder="1"/>
    <xf numFmtId="0" fontId="0" fillId="0" borderId="3" xfId="0" applyBorder="1" applyAlignment="1">
      <alignment vertical="top"/>
    </xf>
    <xf numFmtId="0" fontId="0" fillId="0" borderId="3" xfId="0" applyBorder="1" applyAlignment="1">
      <alignment vertical="top" wrapText="1"/>
    </xf>
    <xf numFmtId="0" fontId="0" fillId="0" borderId="3" xfId="0" applyBorder="1" applyAlignment="1">
      <alignment wrapText="1"/>
    </xf>
    <xf numFmtId="0" fontId="0" fillId="0" borderId="3" xfId="0" applyBorder="1" applyAlignment="1">
      <alignment horizontal="left" wrapText="1"/>
    </xf>
    <xf numFmtId="0" fontId="0" fillId="0" borderId="3" xfId="0" applyBorder="1" applyAlignment="1">
      <alignment horizontal="left" vertical="top" wrapText="1"/>
    </xf>
    <xf numFmtId="0" fontId="0" fillId="0" borderId="3" xfId="0" applyBorder="1" applyAlignment="1">
      <alignment horizontal="left" vertical="top" wrapText="1"/>
    </xf>
    <xf numFmtId="0" fontId="0" fillId="0" borderId="3" xfId="0" applyBorder="1" applyAlignment="1"/>
    <xf numFmtId="0" fontId="0" fillId="0" borderId="3" xfId="0" applyBorder="1" applyAlignment="1">
      <alignment horizontal="left"/>
    </xf>
    <xf numFmtId="0" fontId="1" fillId="0" borderId="5" xfId="0" applyFont="1" applyBorder="1"/>
    <xf numFmtId="0" fontId="1" fillId="0" borderId="2" xfId="0" applyFont="1" applyBorder="1"/>
    <xf numFmtId="0" fontId="0" fillId="0" borderId="2" xfId="0" applyBorder="1" applyAlignment="1">
      <alignment vertical="top"/>
    </xf>
    <xf numFmtId="0" fontId="0" fillId="0" borderId="5" xfId="0" applyBorder="1" applyAlignment="1">
      <alignment vertical="top"/>
    </xf>
    <xf numFmtId="0" fontId="0" fillId="0" borderId="5" xfId="0" applyBorder="1"/>
    <xf numFmtId="0" fontId="0" fillId="0" borderId="6" xfId="0" applyBorder="1"/>
    <xf numFmtId="0" fontId="1" fillId="0" borderId="1" xfId="0" applyFont="1" applyBorder="1"/>
    <xf numFmtId="0" fontId="0" fillId="0" borderId="1" xfId="0" applyBorder="1" applyAlignment="1">
      <alignment vertical="top" wrapText="1"/>
    </xf>
    <xf numFmtId="0" fontId="0" fillId="0" borderId="6" xfId="0" applyBorder="1" applyAlignment="1">
      <alignment vertical="top" wrapText="1"/>
    </xf>
    <xf numFmtId="0" fontId="0" fillId="0" borderId="6" xfId="0" applyBorder="1" applyAlignment="1">
      <alignment wrapText="1"/>
    </xf>
    <xf numFmtId="0" fontId="0" fillId="0" borderId="6" xfId="0" applyBorder="1" applyAlignment="1">
      <alignment horizontal="left" vertical="top" wrapText="1"/>
    </xf>
    <xf numFmtId="0" fontId="1" fillId="0" borderId="3" xfId="0" applyFont="1" applyBorder="1"/>
    <xf numFmtId="0" fontId="0" fillId="0" borderId="0" xfId="0" applyBorder="1" applyAlignment="1">
      <alignment horizontal="left" vertical="top" wrapText="1"/>
    </xf>
    <xf numFmtId="4" fontId="0" fillId="0" borderId="0" xfId="0" applyNumberFormat="1"/>
    <xf numFmtId="0" fontId="0" fillId="0" borderId="3" xfId="0" applyFont="1" applyBorder="1"/>
    <xf numFmtId="0" fontId="0" fillId="0" borderId="3" xfId="0" applyBorder="1" applyAlignment="1">
      <alignment horizontal="left" vertical="top" wrapText="1"/>
    </xf>
    <xf numFmtId="0" fontId="0" fillId="0" borderId="3" xfId="0" applyFill="1"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6" xfId="0" applyBorder="1" applyAlignment="1">
      <alignment horizontal="left" vertical="top" wrapText="1"/>
    </xf>
    <xf numFmtId="0" fontId="1" fillId="0" borderId="4" xfId="0" applyFont="1" applyBorder="1" applyAlignment="1">
      <alignment horizontal="center"/>
    </xf>
    <xf numFmtId="0" fontId="1" fillId="0" borderId="0" xfId="0" applyFont="1" applyAlignment="1">
      <alignment horizontal="center"/>
    </xf>
    <xf numFmtId="0" fontId="1" fillId="0" borderId="3" xfId="0" applyFont="1" applyBorder="1" applyAlignment="1">
      <alignment horizont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Border="1"/>
    <xf numFmtId="0" fontId="0" fillId="0" borderId="0" xfId="0" applyBorder="1" applyAlignment="1">
      <alignment vertical="top" wrapText="1"/>
    </xf>
    <xf numFmtId="0" fontId="1" fillId="0" borderId="0" xfId="0" applyFont="1" applyBorder="1"/>
    <xf numFmtId="0" fontId="1" fillId="0" borderId="7" xfId="0" applyFont="1" applyBorder="1" applyAlignment="1">
      <alignment horizontal="center"/>
    </xf>
    <xf numFmtId="0" fontId="1" fillId="0" borderId="8" xfId="0" applyFont="1" applyBorder="1" applyAlignment="1">
      <alignment horizontal="center"/>
    </xf>
    <xf numFmtId="0" fontId="0" fillId="0" borderId="4" xfId="0" applyBorder="1" applyAlignment="1">
      <alignment horizontal="right" vertical="top" wrapText="1"/>
    </xf>
    <xf numFmtId="0" fontId="0" fillId="0" borderId="0" xfId="0" applyFill="1" applyBorder="1" applyAlignment="1">
      <alignment vertical="top" wrapText="1"/>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2280-5E0F-430E-957B-0834C5E99F7D}">
  <dimension ref="A1:L187"/>
  <sheetViews>
    <sheetView tabSelected="1" workbookViewId="0">
      <pane ySplit="2" topLeftCell="A152" activePane="bottomLeft" state="frozen"/>
      <selection pane="bottomLeft" activeCell="G174" sqref="G174"/>
    </sheetView>
  </sheetViews>
  <sheetFormatPr defaultRowHeight="15" x14ac:dyDescent="0.25"/>
  <cols>
    <col min="1" max="1" width="78.5703125" style="11" customWidth="1"/>
    <col min="2" max="2" width="17.85546875" customWidth="1"/>
    <col min="3" max="3" width="49.42578125" style="11" customWidth="1"/>
    <col min="4" max="4" width="19.7109375" style="48" customWidth="1"/>
    <col min="5" max="5" width="14.85546875" style="11" customWidth="1"/>
    <col min="6" max="6" width="16" customWidth="1"/>
    <col min="7" max="7" width="9.28515625" customWidth="1"/>
    <col min="8" max="8" width="44" style="11" customWidth="1"/>
    <col min="9" max="9" width="13.28515625" customWidth="1"/>
    <col min="10" max="10" width="8.28515625" bestFit="1" customWidth="1"/>
    <col min="11" max="11" width="46.85546875" style="11" customWidth="1"/>
    <col min="12" max="12" width="96.28515625" style="28" customWidth="1"/>
  </cols>
  <sheetData>
    <row r="1" spans="1:12" x14ac:dyDescent="0.25">
      <c r="A1" s="11" t="s">
        <v>156</v>
      </c>
      <c r="D1" s="51" t="s">
        <v>326</v>
      </c>
      <c r="E1" s="52"/>
      <c r="F1" s="43" t="s">
        <v>323</v>
      </c>
      <c r="G1" s="44"/>
      <c r="H1" s="45"/>
      <c r="I1" s="43" t="s">
        <v>324</v>
      </c>
      <c r="J1" s="44"/>
      <c r="K1" s="45"/>
    </row>
    <row r="2" spans="1:12" s="8" customFormat="1" x14ac:dyDescent="0.25">
      <c r="A2" s="23" t="s">
        <v>0</v>
      </c>
      <c r="B2" s="24" t="s">
        <v>1</v>
      </c>
      <c r="C2" s="23" t="s">
        <v>2</v>
      </c>
      <c r="D2" s="50" t="s">
        <v>325</v>
      </c>
      <c r="E2" s="34" t="s">
        <v>327</v>
      </c>
      <c r="F2" s="24" t="s">
        <v>155</v>
      </c>
      <c r="G2" s="24" t="s">
        <v>3</v>
      </c>
      <c r="H2" s="23" t="s">
        <v>4</v>
      </c>
      <c r="I2" s="24" t="s">
        <v>155</v>
      </c>
      <c r="J2" s="24" t="s">
        <v>3</v>
      </c>
      <c r="K2" s="23" t="s">
        <v>4</v>
      </c>
      <c r="L2" s="29" t="s">
        <v>5</v>
      </c>
    </row>
    <row r="3" spans="1:12" s="8" customFormat="1" ht="30" x14ac:dyDescent="0.25">
      <c r="A3" s="27" t="s">
        <v>124</v>
      </c>
      <c r="B3" s="8" t="s">
        <v>154</v>
      </c>
      <c r="C3" s="16" t="s">
        <v>319</v>
      </c>
      <c r="D3" s="49">
        <v>1</v>
      </c>
      <c r="E3" s="16" t="s">
        <v>16</v>
      </c>
      <c r="F3" s="25">
        <v>1</v>
      </c>
      <c r="G3" s="25" t="s">
        <v>16</v>
      </c>
      <c r="H3" s="26" t="s">
        <v>135</v>
      </c>
      <c r="I3" s="25">
        <v>1</v>
      </c>
      <c r="J3" s="25" t="s">
        <v>16</v>
      </c>
      <c r="K3" s="26" t="s">
        <v>136</v>
      </c>
      <c r="L3" s="30" t="s">
        <v>137</v>
      </c>
    </row>
    <row r="4" spans="1:12" x14ac:dyDescent="0.25">
      <c r="A4" s="11" t="s">
        <v>125</v>
      </c>
      <c r="B4" t="s">
        <v>14</v>
      </c>
      <c r="C4" s="16" t="s">
        <v>317</v>
      </c>
      <c r="D4" s="49">
        <v>1</v>
      </c>
      <c r="E4" s="16" t="s">
        <v>16</v>
      </c>
      <c r="F4" s="6">
        <v>1.3799805004874801E-3</v>
      </c>
      <c r="G4" s="6" t="s">
        <v>138</v>
      </c>
      <c r="H4" s="15" t="s">
        <v>139</v>
      </c>
      <c r="I4" s="9">
        <v>1.3799805004874801E-3</v>
      </c>
      <c r="J4" s="6" t="s">
        <v>138</v>
      </c>
      <c r="K4" s="15" t="s">
        <v>140</v>
      </c>
      <c r="L4" s="31" t="s">
        <v>141</v>
      </c>
    </row>
    <row r="5" spans="1:12" x14ac:dyDescent="0.25">
      <c r="A5" s="11" t="s">
        <v>126</v>
      </c>
      <c r="B5" t="s">
        <v>14</v>
      </c>
      <c r="C5" s="16" t="s">
        <v>317</v>
      </c>
      <c r="D5" s="49">
        <v>1</v>
      </c>
      <c r="E5" s="16" t="s">
        <v>16</v>
      </c>
      <c r="F5" s="6">
        <v>1.3799805004874801E-3</v>
      </c>
      <c r="G5" s="6" t="s">
        <v>138</v>
      </c>
      <c r="H5" s="15" t="s">
        <v>139</v>
      </c>
      <c r="I5" s="9">
        <v>1.3799805004874801E-3</v>
      </c>
      <c r="J5" s="6" t="s">
        <v>138</v>
      </c>
      <c r="K5" s="15" t="s">
        <v>140</v>
      </c>
      <c r="L5" s="31" t="s">
        <v>141</v>
      </c>
    </row>
    <row r="6" spans="1:12" ht="45" x14ac:dyDescent="0.25">
      <c r="A6" s="11" t="s">
        <v>127</v>
      </c>
      <c r="B6" t="s">
        <v>154</v>
      </c>
      <c r="C6" s="16" t="s">
        <v>319</v>
      </c>
      <c r="D6" s="49">
        <v>1</v>
      </c>
      <c r="E6" s="16" t="s">
        <v>16</v>
      </c>
      <c r="F6" s="7">
        <v>1</v>
      </c>
      <c r="G6" s="7" t="s">
        <v>16</v>
      </c>
      <c r="H6" s="21" t="s">
        <v>142</v>
      </c>
      <c r="I6" s="7">
        <v>1.1599999999999999</v>
      </c>
      <c r="J6" s="7" t="s">
        <v>16</v>
      </c>
      <c r="K6" s="21" t="s">
        <v>143</v>
      </c>
      <c r="L6" s="32" t="s">
        <v>144</v>
      </c>
    </row>
    <row r="7" spans="1:12" ht="30" x14ac:dyDescent="0.25">
      <c r="A7" s="11" t="s">
        <v>128</v>
      </c>
      <c r="B7" t="s">
        <v>14</v>
      </c>
      <c r="C7" s="16" t="s">
        <v>317</v>
      </c>
      <c r="D7" s="49">
        <v>1</v>
      </c>
      <c r="E7" s="16" t="s">
        <v>16</v>
      </c>
      <c r="F7" s="7">
        <v>1.3799805004874801E-3</v>
      </c>
      <c r="G7" s="7" t="s">
        <v>138</v>
      </c>
      <c r="H7" s="21" t="s">
        <v>139</v>
      </c>
      <c r="I7" s="7">
        <v>1.3799805004874801E-3</v>
      </c>
      <c r="J7" s="7" t="s">
        <v>138</v>
      </c>
      <c r="K7" s="21" t="s">
        <v>145</v>
      </c>
      <c r="L7" s="32" t="s">
        <v>146</v>
      </c>
    </row>
    <row r="8" spans="1:12" x14ac:dyDescent="0.25">
      <c r="A8" s="11" t="s">
        <v>129</v>
      </c>
      <c r="B8" t="s">
        <v>14</v>
      </c>
      <c r="C8" s="16" t="s">
        <v>317</v>
      </c>
      <c r="D8" s="49">
        <v>1</v>
      </c>
      <c r="E8" s="16" t="s">
        <v>16</v>
      </c>
      <c r="F8" s="7">
        <v>-1.3799805004874801E-3</v>
      </c>
      <c r="G8" s="7" t="s">
        <v>138</v>
      </c>
      <c r="H8" s="21" t="s">
        <v>139</v>
      </c>
      <c r="I8" s="7">
        <v>-1.3799805004874801E-3</v>
      </c>
      <c r="J8" s="7" t="s">
        <v>138</v>
      </c>
      <c r="K8" s="21" t="s">
        <v>145</v>
      </c>
      <c r="L8" s="32" t="s">
        <v>147</v>
      </c>
    </row>
    <row r="9" spans="1:12" x14ac:dyDescent="0.25">
      <c r="A9" s="11" t="s">
        <v>130</v>
      </c>
      <c r="B9" t="s">
        <v>14</v>
      </c>
      <c r="C9" s="16" t="s">
        <v>317</v>
      </c>
      <c r="D9" s="49">
        <v>1</v>
      </c>
      <c r="E9" s="16" t="s">
        <v>16</v>
      </c>
      <c r="F9" s="7">
        <v>-1.3799805004874801E-3</v>
      </c>
      <c r="G9" s="7" t="s">
        <v>138</v>
      </c>
      <c r="H9" s="21" t="s">
        <v>139</v>
      </c>
      <c r="I9" s="7">
        <v>-1.3799805004874801E-3</v>
      </c>
      <c r="J9" s="7" t="s">
        <v>138</v>
      </c>
      <c r="K9" s="21" t="s">
        <v>145</v>
      </c>
      <c r="L9" s="32" t="s">
        <v>141</v>
      </c>
    </row>
    <row r="10" spans="1:12" ht="60" x14ac:dyDescent="0.25">
      <c r="A10" s="12" t="s">
        <v>131</v>
      </c>
      <c r="B10" t="s">
        <v>14</v>
      </c>
      <c r="C10" s="18" t="s">
        <v>320</v>
      </c>
      <c r="D10" s="49">
        <v>1</v>
      </c>
      <c r="E10" s="16" t="s">
        <v>16</v>
      </c>
      <c r="F10" s="7">
        <v>8.8364245807037701E-4</v>
      </c>
      <c r="G10" s="7" t="s">
        <v>138</v>
      </c>
      <c r="H10" s="21" t="s">
        <v>148</v>
      </c>
      <c r="I10" s="7">
        <v>8.8364245807037701E-4</v>
      </c>
      <c r="J10" s="7" t="s">
        <v>138</v>
      </c>
      <c r="K10" s="21" t="s">
        <v>149</v>
      </c>
      <c r="L10" s="33" t="s">
        <v>150</v>
      </c>
    </row>
    <row r="11" spans="1:12" x14ac:dyDescent="0.25">
      <c r="A11" s="11" t="s">
        <v>132</v>
      </c>
      <c r="B11" t="s">
        <v>14</v>
      </c>
      <c r="C11" s="17" t="s">
        <v>318</v>
      </c>
      <c r="D11" s="49">
        <v>0.875</v>
      </c>
      <c r="E11" s="16" t="s">
        <v>16</v>
      </c>
      <c r="F11" s="7"/>
      <c r="G11" s="7"/>
      <c r="H11" s="21"/>
      <c r="I11" s="7">
        <v>0.999</v>
      </c>
      <c r="J11" s="7" t="s">
        <v>138</v>
      </c>
      <c r="K11" s="21" t="s">
        <v>151</v>
      </c>
      <c r="L11" s="32"/>
    </row>
    <row r="12" spans="1:12" ht="30" x14ac:dyDescent="0.25">
      <c r="A12" s="11" t="s">
        <v>133</v>
      </c>
      <c r="B12" t="s">
        <v>14</v>
      </c>
      <c r="C12" s="16" t="s">
        <v>319</v>
      </c>
      <c r="D12" s="49">
        <v>1</v>
      </c>
      <c r="E12" s="16" t="s">
        <v>16</v>
      </c>
      <c r="F12" s="6">
        <v>-1</v>
      </c>
      <c r="G12" s="6" t="s">
        <v>16</v>
      </c>
      <c r="H12" s="15" t="s">
        <v>135</v>
      </c>
      <c r="I12" s="6">
        <v>-1</v>
      </c>
      <c r="J12" s="6" t="s">
        <v>16</v>
      </c>
      <c r="K12" s="15" t="s">
        <v>136</v>
      </c>
      <c r="L12" s="31" t="s">
        <v>152</v>
      </c>
    </row>
    <row r="13" spans="1:12" ht="75" x14ac:dyDescent="0.25">
      <c r="A13" s="12" t="s">
        <v>134</v>
      </c>
      <c r="B13" t="s">
        <v>14</v>
      </c>
      <c r="C13" s="19" t="s">
        <v>321</v>
      </c>
      <c r="D13" s="49">
        <v>1</v>
      </c>
      <c r="E13" s="16" t="s">
        <v>16</v>
      </c>
      <c r="F13" s="7"/>
      <c r="G13" s="7"/>
      <c r="H13" s="21"/>
      <c r="I13" s="7">
        <v>-0.109</v>
      </c>
      <c r="J13" s="7" t="s">
        <v>16</v>
      </c>
      <c r="K13" s="21" t="s">
        <v>153</v>
      </c>
      <c r="L13" s="33" t="s">
        <v>322</v>
      </c>
    </row>
    <row r="14" spans="1:12" ht="60" x14ac:dyDescent="0.25">
      <c r="A14" s="11" t="s">
        <v>6</v>
      </c>
      <c r="B14" t="s">
        <v>7</v>
      </c>
      <c r="C14" s="17" t="s">
        <v>8</v>
      </c>
      <c r="D14" s="49">
        <v>1</v>
      </c>
      <c r="E14" s="16" t="s">
        <v>16</v>
      </c>
      <c r="L14" s="32" t="s">
        <v>9</v>
      </c>
    </row>
    <row r="15" spans="1:12" ht="60" x14ac:dyDescent="0.25">
      <c r="A15" s="11" t="s">
        <v>10</v>
      </c>
      <c r="B15" t="s">
        <v>7</v>
      </c>
      <c r="C15" s="17" t="s">
        <v>11</v>
      </c>
      <c r="D15" s="49">
        <v>1</v>
      </c>
      <c r="E15" s="16" t="s">
        <v>16</v>
      </c>
      <c r="L15" s="32" t="s">
        <v>12</v>
      </c>
    </row>
    <row r="16" spans="1:12" x14ac:dyDescent="0.25">
      <c r="A16" s="39" t="s">
        <v>13</v>
      </c>
      <c r="B16" s="40" t="s">
        <v>14</v>
      </c>
      <c r="C16" s="46" t="s">
        <v>15</v>
      </c>
      <c r="D16" s="53">
        <v>1</v>
      </c>
      <c r="E16" s="46" t="s">
        <v>16</v>
      </c>
      <c r="F16" s="2">
        <v>1.3E-7</v>
      </c>
      <c r="G16" t="s">
        <v>16</v>
      </c>
      <c r="H16" s="11" t="s">
        <v>17</v>
      </c>
      <c r="L16" s="42" t="s">
        <v>18</v>
      </c>
    </row>
    <row r="17" spans="1:12" x14ac:dyDescent="0.25">
      <c r="A17" s="39"/>
      <c r="B17" s="40"/>
      <c r="C17" s="46"/>
      <c r="D17" s="53"/>
      <c r="E17" s="46"/>
      <c r="F17" s="2">
        <v>1.0899999999999999E-6</v>
      </c>
      <c r="G17" t="s">
        <v>16</v>
      </c>
      <c r="H17" s="11" t="s">
        <v>19</v>
      </c>
      <c r="L17" s="42"/>
    </row>
    <row r="18" spans="1:12" x14ac:dyDescent="0.25">
      <c r="A18" s="39"/>
      <c r="B18" s="40"/>
      <c r="C18" s="46"/>
      <c r="D18" s="53"/>
      <c r="E18" s="46"/>
      <c r="F18" s="2">
        <v>8.6000000000000007E-6</v>
      </c>
      <c r="G18" t="s">
        <v>16</v>
      </c>
      <c r="H18" s="11" t="s">
        <v>20</v>
      </c>
      <c r="L18" s="42"/>
    </row>
    <row r="19" spans="1:12" x14ac:dyDescent="0.25">
      <c r="A19" s="39"/>
      <c r="B19" s="40"/>
      <c r="C19" s="46"/>
      <c r="D19" s="53"/>
      <c r="E19" s="46"/>
      <c r="F19" s="2">
        <v>3.3000000000000002E-6</v>
      </c>
      <c r="G19" t="s">
        <v>16</v>
      </c>
      <c r="H19" s="11" t="s">
        <v>21</v>
      </c>
      <c r="L19" s="42"/>
    </row>
    <row r="20" spans="1:12" x14ac:dyDescent="0.25">
      <c r="A20" s="39"/>
      <c r="B20" s="40"/>
      <c r="C20" s="46"/>
      <c r="D20" s="53"/>
      <c r="E20" s="46"/>
      <c r="F20" s="2">
        <v>1.4999999999999999E-7</v>
      </c>
      <c r="G20" t="s">
        <v>16</v>
      </c>
      <c r="H20" s="11" t="s">
        <v>22</v>
      </c>
      <c r="L20" s="42"/>
    </row>
    <row r="21" spans="1:12" x14ac:dyDescent="0.25">
      <c r="A21" s="39"/>
      <c r="B21" s="40"/>
      <c r="C21" s="46"/>
      <c r="D21" s="53"/>
      <c r="E21" s="46"/>
      <c r="F21" s="2">
        <v>1.68E-6</v>
      </c>
      <c r="G21" t="s">
        <v>16</v>
      </c>
      <c r="H21" s="11" t="s">
        <v>23</v>
      </c>
      <c r="L21" s="42"/>
    </row>
    <row r="22" spans="1:12" x14ac:dyDescent="0.25">
      <c r="A22" s="39"/>
      <c r="B22" s="40"/>
      <c r="C22" s="46"/>
      <c r="D22" s="53"/>
      <c r="E22" s="46"/>
      <c r="F22" s="2">
        <v>4.0000000000000003E-5</v>
      </c>
      <c r="G22" t="s">
        <v>16</v>
      </c>
      <c r="H22" s="11" t="s">
        <v>24</v>
      </c>
      <c r="L22" s="42"/>
    </row>
    <row r="23" spans="1:12" x14ac:dyDescent="0.25">
      <c r="A23" s="13" t="s">
        <v>25</v>
      </c>
      <c r="B23" s="3" t="s">
        <v>14</v>
      </c>
      <c r="C23" s="46" t="s">
        <v>26</v>
      </c>
      <c r="D23" s="49">
        <v>1</v>
      </c>
      <c r="E23" s="16" t="s">
        <v>16</v>
      </c>
      <c r="F23" s="4"/>
      <c r="G23" s="4"/>
      <c r="H23" s="12"/>
      <c r="I23" s="4">
        <f>-0.00871+0.0001378542</f>
        <v>-8.5721458E-3</v>
      </c>
      <c r="J23" s="4" t="s">
        <v>16</v>
      </c>
      <c r="K23" s="12" t="s">
        <v>27</v>
      </c>
      <c r="L23" s="42" t="s">
        <v>28</v>
      </c>
    </row>
    <row r="24" spans="1:12" x14ac:dyDescent="0.25">
      <c r="A24" s="13" t="s">
        <v>29</v>
      </c>
      <c r="B24" s="3" t="s">
        <v>14</v>
      </c>
      <c r="C24" s="46"/>
      <c r="D24" s="49">
        <v>1</v>
      </c>
      <c r="E24" s="16" t="s">
        <v>16</v>
      </c>
      <c r="F24" s="4"/>
      <c r="G24" s="4"/>
      <c r="H24" s="12"/>
      <c r="I24" s="4">
        <f>-0.00871+0.0001378542</f>
        <v>-8.5721458E-3</v>
      </c>
      <c r="J24" s="4" t="s">
        <v>16</v>
      </c>
      <c r="K24" s="12" t="s">
        <v>27</v>
      </c>
      <c r="L24" s="42"/>
    </row>
    <row r="25" spans="1:12" x14ac:dyDescent="0.25">
      <c r="A25" s="39" t="s">
        <v>30</v>
      </c>
      <c r="B25" s="40" t="s">
        <v>14</v>
      </c>
      <c r="C25" s="41" t="s">
        <v>31</v>
      </c>
      <c r="D25" s="53">
        <v>1</v>
      </c>
      <c r="E25" s="46" t="s">
        <v>16</v>
      </c>
      <c r="F25" s="2">
        <v>7.9999999999999996E-6</v>
      </c>
      <c r="G25" t="s">
        <v>16</v>
      </c>
      <c r="H25" s="22" t="s">
        <v>27</v>
      </c>
      <c r="I25" s="2">
        <v>1.6000000000000001E-3</v>
      </c>
      <c r="J25" t="s">
        <v>16</v>
      </c>
      <c r="K25" s="22" t="s">
        <v>27</v>
      </c>
      <c r="L25" s="42" t="s">
        <v>32</v>
      </c>
    </row>
    <row r="26" spans="1:12" x14ac:dyDescent="0.25">
      <c r="A26" s="39"/>
      <c r="B26" s="40"/>
      <c r="C26" s="41"/>
      <c r="D26" s="53"/>
      <c r="E26" s="46"/>
      <c r="F26" s="2">
        <v>1.12E-4</v>
      </c>
      <c r="G26" t="s">
        <v>16</v>
      </c>
      <c r="H26" s="12" t="s">
        <v>33</v>
      </c>
      <c r="I26" s="2">
        <v>8.0000000000000002E-3</v>
      </c>
      <c r="J26" t="s">
        <v>16</v>
      </c>
      <c r="K26" s="12" t="s">
        <v>33</v>
      </c>
      <c r="L26" s="42"/>
    </row>
    <row r="27" spans="1:12" x14ac:dyDescent="0.25">
      <c r="A27" s="39"/>
      <c r="B27" s="40"/>
      <c r="C27" s="41"/>
      <c r="D27" s="53"/>
      <c r="E27" s="46"/>
      <c r="F27" s="2">
        <v>4.0000000000000003E-5</v>
      </c>
      <c r="G27" t="s">
        <v>16</v>
      </c>
      <c r="H27" s="12" t="s">
        <v>34</v>
      </c>
      <c r="I27" s="2">
        <v>6.4000000000000003E-3</v>
      </c>
      <c r="J27" t="s">
        <v>16</v>
      </c>
      <c r="K27" s="12" t="s">
        <v>34</v>
      </c>
      <c r="L27" s="42"/>
    </row>
    <row r="28" spans="1:12" x14ac:dyDescent="0.25">
      <c r="A28" s="14" t="s">
        <v>35</v>
      </c>
      <c r="B28" t="s">
        <v>154</v>
      </c>
      <c r="C28" s="16" t="s">
        <v>319</v>
      </c>
      <c r="D28" s="49">
        <v>1</v>
      </c>
      <c r="E28" s="16" t="s">
        <v>16</v>
      </c>
      <c r="F28">
        <v>1</v>
      </c>
      <c r="G28" t="s">
        <v>16</v>
      </c>
      <c r="H28" s="11" t="s">
        <v>36</v>
      </c>
      <c r="I28">
        <v>1</v>
      </c>
      <c r="J28" t="s">
        <v>16</v>
      </c>
      <c r="K28" s="11" t="s">
        <v>37</v>
      </c>
    </row>
    <row r="29" spans="1:12" x14ac:dyDescent="0.25">
      <c r="A29" s="14" t="s">
        <v>38</v>
      </c>
      <c r="B29" t="s">
        <v>14</v>
      </c>
      <c r="C29" s="11" t="s">
        <v>39</v>
      </c>
      <c r="D29" s="54">
        <v>430.75200000000001</v>
      </c>
      <c r="E29" s="11" t="s">
        <v>16</v>
      </c>
    </row>
    <row r="30" spans="1:12" x14ac:dyDescent="0.25">
      <c r="A30" s="14" t="s">
        <v>40</v>
      </c>
      <c r="B30" t="s">
        <v>14</v>
      </c>
      <c r="C30" s="11" t="s">
        <v>41</v>
      </c>
      <c r="D30" s="54">
        <v>676</v>
      </c>
      <c r="E30" s="11" t="s">
        <v>16</v>
      </c>
    </row>
    <row r="31" spans="1:12" x14ac:dyDescent="0.25">
      <c r="A31" s="14" t="s">
        <v>42</v>
      </c>
      <c r="B31" t="s">
        <v>14</v>
      </c>
      <c r="C31" s="11" t="s">
        <v>43</v>
      </c>
      <c r="D31" s="54">
        <v>464.64</v>
      </c>
      <c r="E31" s="11" t="s">
        <v>16</v>
      </c>
    </row>
    <row r="32" spans="1:12" x14ac:dyDescent="0.25">
      <c r="A32" s="11" t="s">
        <v>44</v>
      </c>
      <c r="B32" t="s">
        <v>14</v>
      </c>
      <c r="C32" s="11" t="s">
        <v>45</v>
      </c>
      <c r="D32" s="54">
        <v>676</v>
      </c>
      <c r="E32" s="11" t="s">
        <v>16</v>
      </c>
    </row>
    <row r="33" spans="1:8" x14ac:dyDescent="0.25">
      <c r="A33" s="11" t="s">
        <v>46</v>
      </c>
      <c r="B33" t="s">
        <v>14</v>
      </c>
      <c r="C33" s="11" t="s">
        <v>47</v>
      </c>
      <c r="D33" s="54">
        <v>1</v>
      </c>
      <c r="E33" s="11" t="s">
        <v>16</v>
      </c>
    </row>
    <row r="34" spans="1:8" x14ac:dyDescent="0.25">
      <c r="A34" s="11" t="s">
        <v>48</v>
      </c>
      <c r="B34" t="s">
        <v>14</v>
      </c>
      <c r="C34" s="11" t="s">
        <v>49</v>
      </c>
      <c r="D34" s="54">
        <v>753.36599999999999</v>
      </c>
      <c r="E34" s="11" t="s">
        <v>16</v>
      </c>
    </row>
    <row r="35" spans="1:8" x14ac:dyDescent="0.25">
      <c r="A35" s="11" t="s">
        <v>50</v>
      </c>
      <c r="B35" t="s">
        <v>14</v>
      </c>
      <c r="C35" s="11" t="s">
        <v>51</v>
      </c>
      <c r="D35" s="54">
        <v>637</v>
      </c>
      <c r="E35" s="11" t="s">
        <v>16</v>
      </c>
      <c r="F35">
        <f>0.27*0.4416*(44/12)*0.937*637</f>
        <v>260.94157689600002</v>
      </c>
      <c r="G35" t="s">
        <v>16</v>
      </c>
      <c r="H35" s="11" t="s">
        <v>52</v>
      </c>
    </row>
    <row r="36" spans="1:8" x14ac:dyDescent="0.25">
      <c r="A36" s="11" t="s">
        <v>53</v>
      </c>
      <c r="B36" t="s">
        <v>14</v>
      </c>
      <c r="C36" s="11" t="s">
        <v>54</v>
      </c>
      <c r="D36" s="54">
        <v>666.16</v>
      </c>
      <c r="E36" s="11" t="s">
        <v>16</v>
      </c>
    </row>
    <row r="37" spans="1:8" x14ac:dyDescent="0.25">
      <c r="A37" s="11" t="s">
        <v>55</v>
      </c>
      <c r="B37" t="s">
        <v>14</v>
      </c>
      <c r="C37" s="11" t="s">
        <v>56</v>
      </c>
      <c r="D37" s="54">
        <v>637</v>
      </c>
      <c r="E37" s="11" t="s">
        <v>16</v>
      </c>
      <c r="F37">
        <f>956*0.944*0.032*0.4782*(44/12)</f>
        <v>50.636172083199995</v>
      </c>
      <c r="G37" t="s">
        <v>16</v>
      </c>
      <c r="H37" s="11" t="s">
        <v>52</v>
      </c>
    </row>
    <row r="38" spans="1:8" x14ac:dyDescent="0.25">
      <c r="A38" s="11" t="s">
        <v>57</v>
      </c>
      <c r="B38" t="s">
        <v>14</v>
      </c>
      <c r="C38" s="11" t="s">
        <v>58</v>
      </c>
      <c r="D38" s="54">
        <v>450</v>
      </c>
      <c r="E38" s="11" t="s">
        <v>16</v>
      </c>
    </row>
    <row r="39" spans="1:8" x14ac:dyDescent="0.25">
      <c r="A39" s="11" t="s">
        <v>59</v>
      </c>
      <c r="B39" t="s">
        <v>14</v>
      </c>
      <c r="C39" s="11" t="s">
        <v>49</v>
      </c>
      <c r="D39" s="54">
        <v>753.36599999999999</v>
      </c>
      <c r="E39" s="11" t="s">
        <v>16</v>
      </c>
    </row>
    <row r="40" spans="1:8" x14ac:dyDescent="0.25">
      <c r="A40" s="11" t="s">
        <v>60</v>
      </c>
      <c r="B40" t="s">
        <v>14</v>
      </c>
      <c r="C40" s="11" t="s">
        <v>61</v>
      </c>
      <c r="D40" s="54">
        <v>540</v>
      </c>
      <c r="E40" s="11" t="s">
        <v>16</v>
      </c>
    </row>
    <row r="41" spans="1:8" x14ac:dyDescent="0.25">
      <c r="A41" s="11" t="s">
        <v>62</v>
      </c>
      <c r="B41" t="s">
        <v>14</v>
      </c>
      <c r="C41" s="11" t="s">
        <v>63</v>
      </c>
      <c r="D41" s="54">
        <v>624.41999999999996</v>
      </c>
      <c r="E41" s="11" t="s">
        <v>16</v>
      </c>
      <c r="F41">
        <f>110.453*0.494*(44/12)</f>
        <v>200.06720066666668</v>
      </c>
      <c r="G41" t="s">
        <v>16</v>
      </c>
      <c r="H41" s="11" t="s">
        <v>52</v>
      </c>
    </row>
    <row r="42" spans="1:8" x14ac:dyDescent="0.25">
      <c r="A42" s="11" t="s">
        <v>64</v>
      </c>
      <c r="B42" t="s">
        <v>14</v>
      </c>
      <c r="C42" s="11" t="s">
        <v>65</v>
      </c>
      <c r="D42" s="54">
        <v>1</v>
      </c>
      <c r="E42" s="11" t="s">
        <v>16</v>
      </c>
      <c r="F42">
        <f>0.9*0.494*(44/12)</f>
        <v>1.6301999999999999</v>
      </c>
      <c r="G42" t="s">
        <v>16</v>
      </c>
      <c r="H42" s="11" t="s">
        <v>52</v>
      </c>
    </row>
    <row r="43" spans="1:8" x14ac:dyDescent="0.25">
      <c r="A43" s="11" t="s">
        <v>66</v>
      </c>
      <c r="B43" t="s">
        <v>14</v>
      </c>
      <c r="C43" s="11" t="s">
        <v>67</v>
      </c>
      <c r="D43" s="54">
        <v>1</v>
      </c>
      <c r="E43" s="11" t="s">
        <v>16</v>
      </c>
      <c r="F43">
        <f>0.85*0.494*(44/12)</f>
        <v>1.5396333333333332</v>
      </c>
      <c r="G43" t="s">
        <v>16</v>
      </c>
      <c r="H43" s="11" t="s">
        <v>68</v>
      </c>
    </row>
    <row r="44" spans="1:8" x14ac:dyDescent="0.25">
      <c r="A44" s="11" t="s">
        <v>69</v>
      </c>
      <c r="B44" t="s">
        <v>14</v>
      </c>
      <c r="C44" s="11" t="s">
        <v>70</v>
      </c>
      <c r="D44" s="54">
        <v>25.3</v>
      </c>
      <c r="E44" s="11" t="s">
        <v>16</v>
      </c>
      <c r="F44">
        <f>25.3*(0.9/0.8333)*0.965</f>
        <v>26.368714748589937</v>
      </c>
      <c r="G44" t="s">
        <v>16</v>
      </c>
      <c r="H44" s="11" t="s">
        <v>71</v>
      </c>
    </row>
    <row r="45" spans="1:8" x14ac:dyDescent="0.25">
      <c r="A45" s="11" t="s">
        <v>72</v>
      </c>
      <c r="B45" t="s">
        <v>14</v>
      </c>
      <c r="C45" s="11" t="s">
        <v>73</v>
      </c>
      <c r="D45" s="54">
        <v>175.09</v>
      </c>
      <c r="E45" s="11" t="s">
        <v>16</v>
      </c>
    </row>
    <row r="46" spans="1:8" x14ac:dyDescent="0.25">
      <c r="A46" s="11" t="s">
        <v>74</v>
      </c>
      <c r="B46" t="s">
        <v>14</v>
      </c>
      <c r="C46" s="11" t="s">
        <v>75</v>
      </c>
      <c r="D46" s="55">
        <v>956</v>
      </c>
      <c r="E46" s="11" t="s">
        <v>16</v>
      </c>
      <c r="F46">
        <f>956*0.944*0.032*0.4782*(44/12)</f>
        <v>50.636172083199995</v>
      </c>
      <c r="G46" t="s">
        <v>16</v>
      </c>
      <c r="H46" s="11" t="s">
        <v>52</v>
      </c>
    </row>
    <row r="47" spans="1:8" x14ac:dyDescent="0.25">
      <c r="A47" s="11" t="s">
        <v>76</v>
      </c>
      <c r="B47" t="s">
        <v>14</v>
      </c>
      <c r="C47" s="11" t="s">
        <v>77</v>
      </c>
      <c r="D47" s="48">
        <f>1/0.85</f>
        <v>1.1764705882352942</v>
      </c>
      <c r="E47" s="11" t="s">
        <v>16</v>
      </c>
    </row>
    <row r="48" spans="1:8" x14ac:dyDescent="0.25">
      <c r="A48" s="11" t="s">
        <v>78</v>
      </c>
      <c r="B48" t="s">
        <v>14</v>
      </c>
      <c r="C48" s="11" t="s">
        <v>77</v>
      </c>
      <c r="D48" s="48">
        <f>1/0.85</f>
        <v>1.1764705882352942</v>
      </c>
      <c r="E48" s="11" t="s">
        <v>16</v>
      </c>
    </row>
    <row r="49" spans="1:11" x14ac:dyDescent="0.25">
      <c r="A49" s="11" t="s">
        <v>79</v>
      </c>
      <c r="B49" t="s">
        <v>14</v>
      </c>
      <c r="C49" s="11" t="s">
        <v>80</v>
      </c>
      <c r="D49" s="55">
        <v>1200</v>
      </c>
      <c r="E49" s="11" t="s">
        <v>16</v>
      </c>
    </row>
    <row r="50" spans="1:11" x14ac:dyDescent="0.25">
      <c r="A50" s="11" t="s">
        <v>81</v>
      </c>
      <c r="B50" t="s">
        <v>14</v>
      </c>
      <c r="C50" s="11" t="s">
        <v>82</v>
      </c>
      <c r="D50" s="55">
        <f>464.64+106</f>
        <v>570.64</v>
      </c>
      <c r="E50" s="11" t="s">
        <v>16</v>
      </c>
    </row>
    <row r="51" spans="1:11" x14ac:dyDescent="0.25">
      <c r="A51" s="11" t="s">
        <v>83</v>
      </c>
      <c r="B51" t="s">
        <v>14</v>
      </c>
      <c r="C51" s="11" t="s">
        <v>82</v>
      </c>
      <c r="D51" s="48">
        <f>464.64+17.8</f>
        <v>482.44</v>
      </c>
      <c r="E51" s="11" t="s">
        <v>16</v>
      </c>
    </row>
    <row r="52" spans="1:11" x14ac:dyDescent="0.25">
      <c r="A52" s="11" t="s">
        <v>84</v>
      </c>
      <c r="B52" t="s">
        <v>14</v>
      </c>
      <c r="C52" s="11" t="s">
        <v>85</v>
      </c>
      <c r="D52" s="48">
        <v>1</v>
      </c>
      <c r="E52" s="11" t="s">
        <v>16</v>
      </c>
      <c r="F52">
        <v>0.17019999999999999</v>
      </c>
      <c r="G52" t="s">
        <v>16</v>
      </c>
      <c r="H52" s="11" t="s">
        <v>86</v>
      </c>
    </row>
    <row r="53" spans="1:11" x14ac:dyDescent="0.25">
      <c r="A53" s="11" t="s">
        <v>93</v>
      </c>
      <c r="B53" t="s">
        <v>14</v>
      </c>
      <c r="C53" s="11" t="s">
        <v>85</v>
      </c>
      <c r="D53" s="48">
        <v>1</v>
      </c>
      <c r="E53" s="11" t="s">
        <v>16</v>
      </c>
      <c r="F53">
        <v>0.1802</v>
      </c>
      <c r="G53" t="s">
        <v>16</v>
      </c>
      <c r="H53" s="11" t="s">
        <v>86</v>
      </c>
    </row>
    <row r="54" spans="1:11" x14ac:dyDescent="0.25">
      <c r="A54" s="15" t="s">
        <v>97</v>
      </c>
      <c r="B54" s="3" t="s">
        <v>14</v>
      </c>
      <c r="C54" s="11" t="s">
        <v>85</v>
      </c>
      <c r="D54" s="48">
        <v>1</v>
      </c>
      <c r="E54" s="11" t="s">
        <v>16</v>
      </c>
      <c r="F54">
        <v>1.5931</v>
      </c>
      <c r="G54" t="s">
        <v>16</v>
      </c>
      <c r="H54" s="11" t="s">
        <v>86</v>
      </c>
    </row>
    <row r="55" spans="1:11" x14ac:dyDescent="0.25">
      <c r="A55" s="15" t="s">
        <v>101</v>
      </c>
      <c r="B55" s="3" t="s">
        <v>14</v>
      </c>
      <c r="C55" s="11" t="s">
        <v>85</v>
      </c>
      <c r="D55" s="48">
        <v>1</v>
      </c>
      <c r="E55" s="11" t="s">
        <v>16</v>
      </c>
      <c r="F55">
        <v>1.5771999999999999</v>
      </c>
      <c r="G55" t="s">
        <v>16</v>
      </c>
      <c r="H55" s="11" t="s">
        <v>86</v>
      </c>
    </row>
    <row r="56" spans="1:11" x14ac:dyDescent="0.25">
      <c r="A56" s="11" t="s">
        <v>113</v>
      </c>
      <c r="B56" t="s">
        <v>14</v>
      </c>
      <c r="C56" s="11" t="s">
        <v>114</v>
      </c>
      <c r="D56" s="48">
        <v>1</v>
      </c>
      <c r="E56" s="11" t="s">
        <v>16</v>
      </c>
      <c r="F56">
        <f>0.9*0.494*(44/12)</f>
        <v>1.6301999999999999</v>
      </c>
      <c r="G56" t="s">
        <v>16</v>
      </c>
      <c r="H56" s="11" t="s">
        <v>86</v>
      </c>
    </row>
    <row r="57" spans="1:11" x14ac:dyDescent="0.25">
      <c r="A57" s="11" t="s">
        <v>119</v>
      </c>
      <c r="B57" t="s">
        <v>14</v>
      </c>
      <c r="C57" s="11" t="s">
        <v>120</v>
      </c>
      <c r="D57" s="48">
        <v>1</v>
      </c>
      <c r="E57" s="11" t="s">
        <v>16</v>
      </c>
      <c r="F57">
        <f>0.9*0.494*(44/12)</f>
        <v>1.6301999999999999</v>
      </c>
      <c r="G57" t="s">
        <v>16</v>
      </c>
      <c r="H57" s="11" t="s">
        <v>86</v>
      </c>
    </row>
    <row r="58" spans="1:11" x14ac:dyDescent="0.25">
      <c r="A58" s="11" t="s">
        <v>121</v>
      </c>
      <c r="B58" t="s">
        <v>14</v>
      </c>
      <c r="C58" s="11" t="s">
        <v>122</v>
      </c>
      <c r="D58" s="48">
        <v>1</v>
      </c>
      <c r="E58" s="11" t="s">
        <v>16</v>
      </c>
      <c r="F58">
        <v>1.8627669539598499</v>
      </c>
      <c r="G58" t="s">
        <v>16</v>
      </c>
      <c r="H58" s="11" t="s">
        <v>52</v>
      </c>
    </row>
    <row r="59" spans="1:11" x14ac:dyDescent="0.25">
      <c r="A59" s="11" t="s">
        <v>123</v>
      </c>
      <c r="B59" t="s">
        <v>14</v>
      </c>
      <c r="C59" s="11" t="s">
        <v>122</v>
      </c>
      <c r="D59" s="48">
        <v>1</v>
      </c>
      <c r="E59" s="11" t="s">
        <v>16</v>
      </c>
      <c r="F59">
        <v>1.6416527787958299</v>
      </c>
      <c r="G59" t="s">
        <v>16</v>
      </c>
      <c r="H59" s="11" t="s">
        <v>52</v>
      </c>
    </row>
    <row r="60" spans="1:11" x14ac:dyDescent="0.25">
      <c r="A60" s="11" t="s">
        <v>202</v>
      </c>
      <c r="B60" t="s">
        <v>14</v>
      </c>
      <c r="C60" s="11" t="s">
        <v>203</v>
      </c>
      <c r="D60" s="55">
        <v>430.75200000000001</v>
      </c>
      <c r="E60" s="11" t="s">
        <v>16</v>
      </c>
      <c r="F60">
        <f>3.934384*430.752</f>
        <v>1694.7437767680001</v>
      </c>
      <c r="G60" t="s">
        <v>16</v>
      </c>
      <c r="H60" s="11" t="s">
        <v>204</v>
      </c>
      <c r="I60">
        <f>4.566667*430.752</f>
        <v>1967.1009435839999</v>
      </c>
      <c r="J60" t="s">
        <v>16</v>
      </c>
      <c r="K60" s="11" t="s">
        <v>205</v>
      </c>
    </row>
    <row r="61" spans="1:11" x14ac:dyDescent="0.25">
      <c r="A61" s="11" t="s">
        <v>206</v>
      </c>
      <c r="B61" t="s">
        <v>14</v>
      </c>
      <c r="C61" s="11" t="s">
        <v>203</v>
      </c>
      <c r="D61" s="55">
        <v>1</v>
      </c>
      <c r="E61" s="11" t="s">
        <v>16</v>
      </c>
      <c r="F61">
        <v>3.0760000000000001</v>
      </c>
      <c r="G61" t="s">
        <v>16</v>
      </c>
      <c r="H61" s="11" t="s">
        <v>204</v>
      </c>
      <c r="I61">
        <v>3.2480000000000002</v>
      </c>
      <c r="J61" t="s">
        <v>16</v>
      </c>
      <c r="K61" s="11" t="s">
        <v>205</v>
      </c>
    </row>
    <row r="62" spans="1:11" x14ac:dyDescent="0.25">
      <c r="A62" s="11" t="s">
        <v>207</v>
      </c>
      <c r="B62" t="s">
        <v>14</v>
      </c>
      <c r="C62" s="11" t="s">
        <v>203</v>
      </c>
      <c r="D62" s="55">
        <v>1</v>
      </c>
      <c r="E62" s="11" t="s">
        <v>16</v>
      </c>
      <c r="F62">
        <v>2.6172</v>
      </c>
      <c r="G62" t="s">
        <v>16</v>
      </c>
      <c r="H62" s="11" t="s">
        <v>204</v>
      </c>
      <c r="I62">
        <v>2.6172</v>
      </c>
      <c r="J62" t="s">
        <v>16</v>
      </c>
      <c r="K62" s="11" t="s">
        <v>205</v>
      </c>
    </row>
    <row r="63" spans="1:11" x14ac:dyDescent="0.25">
      <c r="A63" s="11" t="s">
        <v>208</v>
      </c>
      <c r="B63" t="s">
        <v>14</v>
      </c>
      <c r="C63" s="11" t="s">
        <v>203</v>
      </c>
      <c r="D63" s="55">
        <f>464.64+106</f>
        <v>570.64</v>
      </c>
      <c r="E63" s="11" t="s">
        <v>16</v>
      </c>
      <c r="F63">
        <f>2.131*(106+464.64)</f>
        <v>1216.0338399999998</v>
      </c>
      <c r="G63" t="s">
        <v>16</v>
      </c>
      <c r="H63" s="11" t="s">
        <v>204</v>
      </c>
      <c r="I63">
        <f>2.131*(106+464.64)</f>
        <v>1216.0338399999998</v>
      </c>
      <c r="J63" t="s">
        <v>16</v>
      </c>
      <c r="K63" s="11" t="s">
        <v>205</v>
      </c>
    </row>
    <row r="64" spans="1:11" x14ac:dyDescent="0.25">
      <c r="A64" s="11" t="s">
        <v>209</v>
      </c>
      <c r="B64" t="s">
        <v>14</v>
      </c>
      <c r="C64" s="11" t="s">
        <v>203</v>
      </c>
      <c r="D64" s="48">
        <f>464.64+17.8</f>
        <v>482.44</v>
      </c>
      <c r="E64" s="11" t="s">
        <v>16</v>
      </c>
      <c r="F64">
        <f>2.521*(17.8+464.64)</f>
        <v>1216.2312399999998</v>
      </c>
      <c r="G64" t="s">
        <v>16</v>
      </c>
      <c r="H64" s="11" t="s">
        <v>204</v>
      </c>
      <c r="I64">
        <f>2.521*(17.8+464.64)</f>
        <v>1216.2312399999998</v>
      </c>
      <c r="J64" t="s">
        <v>16</v>
      </c>
      <c r="K64" s="11" t="s">
        <v>205</v>
      </c>
    </row>
    <row r="65" spans="1:11" x14ac:dyDescent="0.25">
      <c r="A65" s="41" t="s">
        <v>210</v>
      </c>
      <c r="B65" s="47" t="s">
        <v>212</v>
      </c>
      <c r="C65" s="46" t="s">
        <v>218</v>
      </c>
      <c r="D65" s="53">
        <v>2373.25</v>
      </c>
      <c r="E65" s="46" t="s">
        <v>16</v>
      </c>
      <c r="F65">
        <v>255</v>
      </c>
      <c r="G65" t="s">
        <v>16</v>
      </c>
      <c r="H65" s="11" t="s">
        <v>213</v>
      </c>
      <c r="I65">
        <v>200</v>
      </c>
      <c r="J65" t="s">
        <v>16</v>
      </c>
      <c r="K65" s="11" t="s">
        <v>214</v>
      </c>
    </row>
    <row r="66" spans="1:11" x14ac:dyDescent="0.25">
      <c r="A66" s="41"/>
      <c r="B66" s="47"/>
      <c r="C66" s="46"/>
      <c r="D66" s="53"/>
      <c r="E66" s="46"/>
      <c r="F66">
        <v>11.25</v>
      </c>
      <c r="G66" t="s">
        <v>16</v>
      </c>
      <c r="H66" s="11" t="s">
        <v>131</v>
      </c>
    </row>
    <row r="67" spans="1:11" x14ac:dyDescent="0.25">
      <c r="A67" s="41"/>
      <c r="B67" s="47"/>
      <c r="C67" s="46"/>
      <c r="D67" s="53"/>
      <c r="E67" s="46"/>
      <c r="F67">
        <v>16.5</v>
      </c>
      <c r="G67" t="s">
        <v>216</v>
      </c>
      <c r="H67" s="11" t="s">
        <v>215</v>
      </c>
    </row>
    <row r="68" spans="1:11" x14ac:dyDescent="0.25">
      <c r="A68" s="41" t="s">
        <v>211</v>
      </c>
      <c r="B68" s="47" t="s">
        <v>212</v>
      </c>
      <c r="C68" s="46" t="s">
        <v>225</v>
      </c>
      <c r="D68" s="53">
        <v>1</v>
      </c>
      <c r="E68" s="46" t="s">
        <v>16</v>
      </c>
      <c r="F68">
        <v>0.83</v>
      </c>
      <c r="G68" t="s">
        <v>16</v>
      </c>
      <c r="H68" s="11" t="s">
        <v>219</v>
      </c>
      <c r="I68">
        <v>1</v>
      </c>
      <c r="J68" t="s">
        <v>16</v>
      </c>
      <c r="K68" s="11" t="s">
        <v>217</v>
      </c>
    </row>
    <row r="69" spans="1:11" x14ac:dyDescent="0.25">
      <c r="A69" s="41"/>
      <c r="B69" s="47"/>
      <c r="C69" s="46"/>
      <c r="D69" s="53"/>
      <c r="E69" s="46"/>
      <c r="F69">
        <v>5.1999999999999998E-2</v>
      </c>
      <c r="G69" t="s">
        <v>16</v>
      </c>
      <c r="H69" s="11" t="s">
        <v>220</v>
      </c>
    </row>
    <row r="70" spans="1:11" x14ac:dyDescent="0.25">
      <c r="A70" s="41"/>
      <c r="B70" s="47"/>
      <c r="C70" s="46"/>
      <c r="D70" s="53"/>
      <c r="E70" s="46"/>
      <c r="F70">
        <v>0.156</v>
      </c>
      <c r="G70" t="s">
        <v>16</v>
      </c>
      <c r="H70" s="11" t="s">
        <v>221</v>
      </c>
    </row>
    <row r="71" spans="1:11" x14ac:dyDescent="0.25">
      <c r="A71" s="41"/>
      <c r="B71" s="47"/>
      <c r="C71" s="46"/>
      <c r="D71" s="53"/>
      <c r="E71" s="46"/>
      <c r="F71">
        <f>0.0000000004</f>
        <v>4.0000000000000001E-10</v>
      </c>
      <c r="G71" t="s">
        <v>224</v>
      </c>
      <c r="H71" s="11" t="s">
        <v>222</v>
      </c>
    </row>
    <row r="72" spans="1:11" x14ac:dyDescent="0.25">
      <c r="A72" s="41"/>
      <c r="B72" s="47"/>
      <c r="C72" s="46"/>
      <c r="D72" s="53"/>
      <c r="E72" s="46"/>
      <c r="F72">
        <v>1</v>
      </c>
      <c r="G72" t="s">
        <v>16</v>
      </c>
      <c r="H72" s="11" t="s">
        <v>223</v>
      </c>
    </row>
    <row r="73" spans="1:11" x14ac:dyDescent="0.25">
      <c r="A73" s="41" t="s">
        <v>226</v>
      </c>
      <c r="B73" s="47" t="s">
        <v>212</v>
      </c>
      <c r="C73" s="46" t="s">
        <v>241</v>
      </c>
      <c r="D73" s="53">
        <v>1</v>
      </c>
      <c r="E73" s="46" t="s">
        <v>16</v>
      </c>
      <c r="F73" s="2">
        <v>5.3600000000000001E-11</v>
      </c>
      <c r="G73" t="s">
        <v>224</v>
      </c>
      <c r="H73" s="11" t="s">
        <v>231</v>
      </c>
      <c r="I73">
        <f>(1/4)*1.3</f>
        <v>0.32500000000000001</v>
      </c>
      <c r="J73" t="s">
        <v>16</v>
      </c>
      <c r="K73" s="11" t="s">
        <v>227</v>
      </c>
    </row>
    <row r="74" spans="1:11" x14ac:dyDescent="0.25">
      <c r="A74" s="41"/>
      <c r="B74" s="47"/>
      <c r="C74" s="46"/>
      <c r="D74" s="53"/>
      <c r="E74" s="46"/>
      <c r="F74">
        <v>0.90249999999999997</v>
      </c>
      <c r="G74" t="s">
        <v>16</v>
      </c>
      <c r="H74" s="11" t="s">
        <v>232</v>
      </c>
      <c r="I74">
        <f t="shared" ref="I74:I76" si="0">(1/4)*1.3</f>
        <v>0.32500000000000001</v>
      </c>
      <c r="J74" t="s">
        <v>16</v>
      </c>
      <c r="K74" s="11" t="s">
        <v>228</v>
      </c>
    </row>
    <row r="75" spans="1:11" x14ac:dyDescent="0.25">
      <c r="A75" s="41"/>
      <c r="B75" s="47"/>
      <c r="C75" s="46"/>
      <c r="D75" s="53"/>
      <c r="E75" s="46"/>
      <c r="F75">
        <v>1.9000000000000001E-4</v>
      </c>
      <c r="G75" t="s">
        <v>16</v>
      </c>
      <c r="H75" s="11" t="s">
        <v>233</v>
      </c>
      <c r="I75">
        <f t="shared" si="0"/>
        <v>0.32500000000000001</v>
      </c>
      <c r="J75" t="s">
        <v>16</v>
      </c>
      <c r="K75" s="11" t="s">
        <v>229</v>
      </c>
    </row>
    <row r="76" spans="1:11" x14ac:dyDescent="0.25">
      <c r="A76" s="41"/>
      <c r="B76" s="47"/>
      <c r="C76" s="46"/>
      <c r="D76" s="53"/>
      <c r="E76" s="46"/>
      <c r="F76">
        <v>4.7500000000000001E-2</v>
      </c>
      <c r="G76" t="s">
        <v>16</v>
      </c>
      <c r="H76" s="11" t="s">
        <v>234</v>
      </c>
      <c r="I76">
        <f t="shared" si="0"/>
        <v>0.32500000000000001</v>
      </c>
      <c r="J76" t="s">
        <v>16</v>
      </c>
      <c r="K76" s="11" t="s">
        <v>230</v>
      </c>
    </row>
    <row r="77" spans="1:11" x14ac:dyDescent="0.25">
      <c r="A77" s="41"/>
      <c r="B77" s="47"/>
      <c r="C77" s="46"/>
      <c r="D77" s="53"/>
      <c r="E77" s="46"/>
      <c r="F77">
        <v>0.05</v>
      </c>
      <c r="G77" t="s">
        <v>16</v>
      </c>
      <c r="H77" s="11" t="s">
        <v>235</v>
      </c>
    </row>
    <row r="78" spans="1:11" x14ac:dyDescent="0.25">
      <c r="A78" s="41"/>
      <c r="B78" s="47"/>
      <c r="C78" s="46"/>
      <c r="D78" s="53"/>
      <c r="E78" s="46"/>
      <c r="F78">
        <v>1.1E-4</v>
      </c>
      <c r="G78" t="s">
        <v>16</v>
      </c>
      <c r="H78" s="11" t="s">
        <v>244</v>
      </c>
    </row>
    <row r="79" spans="1:11" x14ac:dyDescent="0.25">
      <c r="A79" s="41"/>
      <c r="B79" s="47"/>
      <c r="C79" s="46"/>
      <c r="D79" s="53"/>
      <c r="E79" s="46"/>
      <c r="F79">
        <v>3.7600000000000001E-2</v>
      </c>
      <c r="G79" t="s">
        <v>237</v>
      </c>
      <c r="H79" s="11" t="s">
        <v>236</v>
      </c>
    </row>
    <row r="80" spans="1:11" x14ac:dyDescent="0.25">
      <c r="A80" s="41"/>
      <c r="B80" s="47"/>
      <c r="C80" s="46"/>
      <c r="D80" s="53"/>
      <c r="E80" s="46"/>
      <c r="F80">
        <v>0.13500000000000001</v>
      </c>
      <c r="G80" t="s">
        <v>238</v>
      </c>
      <c r="H80" s="11" t="s">
        <v>239</v>
      </c>
    </row>
    <row r="81" spans="1:11" x14ac:dyDescent="0.25">
      <c r="A81" s="41"/>
      <c r="B81" s="47"/>
      <c r="C81" s="46"/>
      <c r="D81" s="53"/>
      <c r="E81" s="46"/>
      <c r="F81" s="2">
        <v>5.0000000000000004E-6</v>
      </c>
      <c r="G81" t="s">
        <v>16</v>
      </c>
      <c r="H81" s="11" t="s">
        <v>240</v>
      </c>
    </row>
    <row r="82" spans="1:11" x14ac:dyDescent="0.25">
      <c r="A82" s="41" t="s">
        <v>242</v>
      </c>
      <c r="B82" s="47" t="s">
        <v>212</v>
      </c>
      <c r="C82" s="46" t="s">
        <v>241</v>
      </c>
      <c r="D82" s="53">
        <v>1</v>
      </c>
      <c r="E82" s="46" t="s">
        <v>16</v>
      </c>
      <c r="F82" s="2">
        <v>5.3600000000000001E-11</v>
      </c>
      <c r="G82" t="s">
        <v>224</v>
      </c>
      <c r="H82" s="11" t="s">
        <v>231</v>
      </c>
      <c r="I82">
        <f>0.5*1.3</f>
        <v>0.65</v>
      </c>
      <c r="J82" t="s">
        <v>16</v>
      </c>
      <c r="K82" s="11" t="s">
        <v>246</v>
      </c>
    </row>
    <row r="83" spans="1:11" x14ac:dyDescent="0.25">
      <c r="A83" s="41"/>
      <c r="B83" s="47"/>
      <c r="C83" s="46"/>
      <c r="D83" s="53"/>
      <c r="E83" s="46"/>
      <c r="F83">
        <v>0.4703</v>
      </c>
      <c r="G83" t="s">
        <v>16</v>
      </c>
      <c r="H83" s="11" t="s">
        <v>232</v>
      </c>
      <c r="I83">
        <f>0.5*1.3</f>
        <v>0.65</v>
      </c>
      <c r="J83" t="s">
        <v>16</v>
      </c>
      <c r="K83" s="11" t="s">
        <v>247</v>
      </c>
    </row>
    <row r="84" spans="1:11" x14ac:dyDescent="0.25">
      <c r="A84" s="41"/>
      <c r="B84" s="47"/>
      <c r="C84" s="46"/>
      <c r="D84" s="53"/>
      <c r="E84" s="46"/>
      <c r="F84">
        <v>5.5000000000000003E-4</v>
      </c>
      <c r="G84" t="s">
        <v>16</v>
      </c>
      <c r="H84" s="11" t="s">
        <v>233</v>
      </c>
    </row>
    <row r="85" spans="1:11" x14ac:dyDescent="0.25">
      <c r="A85" s="41"/>
      <c r="B85" s="47"/>
      <c r="C85" s="46"/>
      <c r="D85" s="53"/>
      <c r="E85" s="46"/>
      <c r="F85">
        <v>0.505</v>
      </c>
      <c r="G85" t="s">
        <v>16</v>
      </c>
      <c r="H85" s="11" t="s">
        <v>243</v>
      </c>
    </row>
    <row r="86" spans="1:11" x14ac:dyDescent="0.25">
      <c r="A86" s="41"/>
      <c r="B86" s="47"/>
      <c r="C86" s="46"/>
      <c r="D86" s="53"/>
      <c r="E86" s="46"/>
      <c r="F86">
        <v>2.47E-2</v>
      </c>
      <c r="G86" t="s">
        <v>16</v>
      </c>
      <c r="H86" s="11" t="s">
        <v>234</v>
      </c>
    </row>
    <row r="87" spans="1:11" x14ac:dyDescent="0.25">
      <c r="A87" s="41"/>
      <c r="B87" s="47"/>
      <c r="C87" s="46"/>
      <c r="D87" s="53"/>
      <c r="E87" s="46"/>
      <c r="F87">
        <v>1.1E-4</v>
      </c>
      <c r="G87" t="s">
        <v>16</v>
      </c>
      <c r="H87" s="11" t="s">
        <v>244</v>
      </c>
    </row>
    <row r="88" spans="1:11" x14ac:dyDescent="0.25">
      <c r="A88" s="41"/>
      <c r="B88" s="47"/>
      <c r="C88" s="46"/>
      <c r="D88" s="53"/>
      <c r="E88" s="46"/>
      <c r="F88">
        <v>4.9700000000000001E-2</v>
      </c>
      <c r="G88" t="s">
        <v>237</v>
      </c>
      <c r="H88" s="11" t="s">
        <v>236</v>
      </c>
    </row>
    <row r="89" spans="1:11" x14ac:dyDescent="0.25">
      <c r="A89" s="41"/>
      <c r="B89" s="47"/>
      <c r="C89" s="46"/>
      <c r="D89" s="53"/>
      <c r="E89" s="46"/>
      <c r="F89">
        <v>0.16159999999999999</v>
      </c>
      <c r="G89" t="s">
        <v>238</v>
      </c>
      <c r="H89" s="11" t="s">
        <v>245</v>
      </c>
    </row>
    <row r="90" spans="1:11" x14ac:dyDescent="0.25">
      <c r="A90" s="41"/>
      <c r="B90" s="47"/>
      <c r="C90" s="46"/>
      <c r="D90" s="53"/>
      <c r="E90" s="46"/>
      <c r="F90">
        <v>0.17899999999999999</v>
      </c>
      <c r="G90" t="s">
        <v>238</v>
      </c>
      <c r="H90" s="11" t="s">
        <v>239</v>
      </c>
    </row>
    <row r="91" spans="1:11" x14ac:dyDescent="0.25">
      <c r="A91" s="41"/>
      <c r="B91" s="47"/>
      <c r="C91" s="46"/>
      <c r="D91" s="53"/>
      <c r="E91" s="46"/>
      <c r="F91" s="2">
        <v>5.0000000000000004E-6</v>
      </c>
      <c r="G91" t="s">
        <v>16</v>
      </c>
      <c r="H91" s="11" t="s">
        <v>240</v>
      </c>
    </row>
    <row r="92" spans="1:11" x14ac:dyDescent="0.25">
      <c r="A92" s="41" t="s">
        <v>213</v>
      </c>
      <c r="B92" s="47" t="s">
        <v>212</v>
      </c>
      <c r="C92" s="46" t="s">
        <v>241</v>
      </c>
      <c r="D92" s="53">
        <v>1</v>
      </c>
      <c r="E92" s="46" t="s">
        <v>16</v>
      </c>
      <c r="F92" s="2">
        <v>5.3600000000000001E-11</v>
      </c>
      <c r="G92" t="s">
        <v>224</v>
      </c>
      <c r="H92" s="11" t="s">
        <v>231</v>
      </c>
      <c r="I92">
        <f>0.25*1.3</f>
        <v>0.32500000000000001</v>
      </c>
      <c r="J92" t="s">
        <v>16</v>
      </c>
      <c r="K92" s="11" t="s">
        <v>248</v>
      </c>
    </row>
    <row r="93" spans="1:11" x14ac:dyDescent="0.25">
      <c r="A93" s="41"/>
      <c r="B93" s="47"/>
      <c r="C93" s="46"/>
      <c r="D93" s="53"/>
      <c r="E93" s="46"/>
      <c r="F93">
        <v>0.25700000000000001</v>
      </c>
      <c r="G93" t="s">
        <v>16</v>
      </c>
      <c r="H93" s="11" t="s">
        <v>232</v>
      </c>
      <c r="I93">
        <f t="shared" ref="I93:I95" si="1">0.25*1.3</f>
        <v>0.32500000000000001</v>
      </c>
      <c r="J93" t="s">
        <v>16</v>
      </c>
      <c r="K93" s="11" t="s">
        <v>249</v>
      </c>
    </row>
    <row r="94" spans="1:11" x14ac:dyDescent="0.25">
      <c r="A94" s="41"/>
      <c r="B94" s="47"/>
      <c r="C94" s="46"/>
      <c r="D94" s="53"/>
      <c r="E94" s="46"/>
      <c r="F94">
        <v>5.5000000000000003E-4</v>
      </c>
      <c r="G94" t="s">
        <v>16</v>
      </c>
      <c r="H94" s="11" t="s">
        <v>233</v>
      </c>
      <c r="I94">
        <f t="shared" si="1"/>
        <v>0.32500000000000001</v>
      </c>
      <c r="J94" t="s">
        <v>16</v>
      </c>
      <c r="K94" s="11" t="s">
        <v>250</v>
      </c>
    </row>
    <row r="95" spans="1:11" x14ac:dyDescent="0.25">
      <c r="A95" s="41"/>
      <c r="B95" s="47"/>
      <c r="C95" s="46"/>
      <c r="D95" s="53"/>
      <c r="E95" s="46"/>
      <c r="F95">
        <v>0.73</v>
      </c>
      <c r="G95" t="s">
        <v>16</v>
      </c>
      <c r="H95" s="11" t="s">
        <v>243</v>
      </c>
      <c r="I95">
        <f t="shared" si="1"/>
        <v>0.32500000000000001</v>
      </c>
      <c r="J95" t="s">
        <v>16</v>
      </c>
      <c r="K95" s="11" t="s">
        <v>251</v>
      </c>
    </row>
    <row r="96" spans="1:11" x14ac:dyDescent="0.25">
      <c r="A96" s="41"/>
      <c r="B96" s="47"/>
      <c r="C96" s="46"/>
      <c r="D96" s="53"/>
      <c r="E96" s="46"/>
      <c r="F96">
        <v>1.35E-2</v>
      </c>
      <c r="G96" t="s">
        <v>16</v>
      </c>
      <c r="H96" s="11" t="s">
        <v>234</v>
      </c>
    </row>
    <row r="97" spans="1:11" x14ac:dyDescent="0.25">
      <c r="A97" s="41"/>
      <c r="B97" s="47"/>
      <c r="C97" s="46"/>
      <c r="D97" s="53"/>
      <c r="E97" s="46"/>
      <c r="F97">
        <v>1.1E-4</v>
      </c>
      <c r="G97" t="s">
        <v>16</v>
      </c>
      <c r="H97" s="11" t="s">
        <v>244</v>
      </c>
    </row>
    <row r="98" spans="1:11" x14ac:dyDescent="0.25">
      <c r="A98" s="41"/>
      <c r="B98" s="47"/>
      <c r="C98" s="46"/>
      <c r="D98" s="53"/>
      <c r="E98" s="46"/>
      <c r="F98">
        <v>5.4899999999999997E-2</v>
      </c>
      <c r="G98" t="s">
        <v>237</v>
      </c>
      <c r="H98" s="11" t="s">
        <v>236</v>
      </c>
    </row>
    <row r="99" spans="1:11" x14ac:dyDescent="0.25">
      <c r="A99" s="41"/>
      <c r="B99" s="47"/>
      <c r="C99" s="46"/>
      <c r="D99" s="53"/>
      <c r="E99" s="46"/>
      <c r="F99">
        <v>0.2336</v>
      </c>
      <c r="G99" t="s">
        <v>238</v>
      </c>
      <c r="H99" s="11" t="s">
        <v>245</v>
      </c>
    </row>
    <row r="100" spans="1:11" x14ac:dyDescent="0.25">
      <c r="A100" s="41"/>
      <c r="B100" s="47"/>
      <c r="C100" s="46"/>
      <c r="D100" s="53"/>
      <c r="E100" s="46"/>
      <c r="F100">
        <v>0.19800000000000001</v>
      </c>
      <c r="G100" t="s">
        <v>238</v>
      </c>
      <c r="H100" s="11" t="s">
        <v>239</v>
      </c>
    </row>
    <row r="101" spans="1:11" x14ac:dyDescent="0.25">
      <c r="A101" s="41"/>
      <c r="B101" s="47"/>
      <c r="C101" s="46"/>
      <c r="D101" s="53"/>
      <c r="E101" s="46"/>
      <c r="F101" s="2">
        <v>5.0000000000000004E-6</v>
      </c>
      <c r="G101" t="s">
        <v>16</v>
      </c>
      <c r="H101" s="11" t="s">
        <v>240</v>
      </c>
    </row>
    <row r="102" spans="1:11" x14ac:dyDescent="0.25">
      <c r="A102" s="11" t="s">
        <v>252</v>
      </c>
      <c r="B102" s="47" t="s">
        <v>212</v>
      </c>
      <c r="C102" s="46" t="s">
        <v>241</v>
      </c>
      <c r="D102" s="53">
        <v>1</v>
      </c>
      <c r="E102" s="46" t="s">
        <v>16</v>
      </c>
      <c r="F102" s="2">
        <v>5.3600000000000001E-11</v>
      </c>
      <c r="G102" t="s">
        <v>224</v>
      </c>
      <c r="H102" s="11" t="s">
        <v>231</v>
      </c>
      <c r="I102">
        <v>1.3</v>
      </c>
      <c r="J102" t="s">
        <v>16</v>
      </c>
      <c r="K102" s="11" t="s">
        <v>253</v>
      </c>
    </row>
    <row r="103" spans="1:11" x14ac:dyDescent="0.25">
      <c r="B103" s="47"/>
      <c r="C103" s="46"/>
      <c r="D103" s="53"/>
      <c r="E103" s="46"/>
      <c r="F103">
        <v>0.114</v>
      </c>
      <c r="G103" t="s">
        <v>16</v>
      </c>
      <c r="H103" s="11" t="s">
        <v>232</v>
      </c>
    </row>
    <row r="104" spans="1:11" x14ac:dyDescent="0.25">
      <c r="B104" s="47"/>
      <c r="C104" s="46"/>
      <c r="D104" s="53"/>
      <c r="E104" s="46"/>
      <c r="F104">
        <v>5.5000000000000003E-4</v>
      </c>
      <c r="G104" t="s">
        <v>16</v>
      </c>
      <c r="H104" s="11" t="s">
        <v>233</v>
      </c>
    </row>
    <row r="105" spans="1:11" x14ac:dyDescent="0.25">
      <c r="B105" s="47"/>
      <c r="C105" s="46"/>
      <c r="D105" s="53"/>
      <c r="E105" s="46"/>
      <c r="F105">
        <v>0.88</v>
      </c>
      <c r="G105" t="s">
        <v>16</v>
      </c>
      <c r="H105" s="11" t="s">
        <v>243</v>
      </c>
    </row>
    <row r="106" spans="1:11" x14ac:dyDescent="0.25">
      <c r="B106" s="47"/>
      <c r="C106" s="46"/>
      <c r="D106" s="53"/>
      <c r="E106" s="46"/>
      <c r="F106">
        <v>6.0000000000000001E-3</v>
      </c>
      <c r="G106" t="s">
        <v>16</v>
      </c>
      <c r="H106" s="11" t="s">
        <v>234</v>
      </c>
    </row>
    <row r="107" spans="1:11" x14ac:dyDescent="0.25">
      <c r="B107" s="47"/>
      <c r="C107" s="46"/>
      <c r="D107" s="53"/>
      <c r="E107" s="46"/>
      <c r="F107">
        <v>1.1E-4</v>
      </c>
      <c r="G107" t="s">
        <v>16</v>
      </c>
      <c r="H107" s="11" t="s">
        <v>244</v>
      </c>
    </row>
    <row r="108" spans="1:11" x14ac:dyDescent="0.25">
      <c r="B108" s="47"/>
      <c r="C108" s="46"/>
      <c r="D108" s="53"/>
      <c r="E108" s="46"/>
      <c r="F108">
        <v>5.8299999999999998E-2</v>
      </c>
      <c r="G108" t="s">
        <v>237</v>
      </c>
      <c r="H108" s="11" t="s">
        <v>236</v>
      </c>
    </row>
    <row r="109" spans="1:11" x14ac:dyDescent="0.25">
      <c r="B109" s="47"/>
      <c r="C109" s="46"/>
      <c r="D109" s="53"/>
      <c r="E109" s="46"/>
      <c r="F109">
        <v>0.28160000000000002</v>
      </c>
      <c r="G109" t="s">
        <v>238</v>
      </c>
      <c r="H109" s="11" t="s">
        <v>245</v>
      </c>
    </row>
    <row r="110" spans="1:11" x14ac:dyDescent="0.25">
      <c r="B110" s="47"/>
      <c r="C110" s="46"/>
      <c r="D110" s="53"/>
      <c r="E110" s="46"/>
      <c r="F110">
        <v>0.21</v>
      </c>
      <c r="G110" t="s">
        <v>238</v>
      </c>
      <c r="H110" s="11" t="s">
        <v>239</v>
      </c>
    </row>
    <row r="111" spans="1:11" x14ac:dyDescent="0.25">
      <c r="B111" s="47"/>
      <c r="C111" s="46"/>
      <c r="D111" s="53"/>
      <c r="E111" s="46"/>
      <c r="F111" s="2">
        <v>5.0000000000000004E-6</v>
      </c>
      <c r="G111" t="s">
        <v>16</v>
      </c>
      <c r="H111" s="11" t="s">
        <v>240</v>
      </c>
    </row>
    <row r="112" spans="1:11" x14ac:dyDescent="0.25">
      <c r="A112" s="41" t="s">
        <v>69</v>
      </c>
      <c r="B112" s="47" t="s">
        <v>212</v>
      </c>
      <c r="C112" s="46" t="s">
        <v>260</v>
      </c>
      <c r="D112" s="53">
        <v>25.3</v>
      </c>
      <c r="E112" s="46" t="s">
        <v>16</v>
      </c>
      <c r="F112" s="36">
        <f>25.3*(0.9/0.8333)*0.965</f>
        <v>26.368714748589937</v>
      </c>
      <c r="G112" t="s">
        <v>16</v>
      </c>
      <c r="H112" s="11" t="s">
        <v>71</v>
      </c>
      <c r="I112">
        <v>8.3199999999999996E-2</v>
      </c>
      <c r="J112" t="s">
        <v>258</v>
      </c>
      <c r="K112" s="11" t="s">
        <v>254</v>
      </c>
    </row>
    <row r="113" spans="1:12" x14ac:dyDescent="0.25">
      <c r="A113" s="41"/>
      <c r="B113" s="47"/>
      <c r="C113" s="46"/>
      <c r="D113" s="53"/>
      <c r="E113" s="46"/>
      <c r="F113" s="2"/>
      <c r="I113">
        <f>30*25.3</f>
        <v>759</v>
      </c>
      <c r="J113" t="s">
        <v>259</v>
      </c>
      <c r="K113" s="11" t="s">
        <v>255</v>
      </c>
    </row>
    <row r="114" spans="1:12" x14ac:dyDescent="0.25">
      <c r="A114" s="41"/>
      <c r="B114" s="47"/>
      <c r="C114" s="46"/>
      <c r="D114" s="53"/>
      <c r="E114" s="46"/>
      <c r="F114" s="2"/>
      <c r="I114">
        <v>0.8</v>
      </c>
      <c r="J114" t="s">
        <v>237</v>
      </c>
      <c r="K114" s="11" t="s">
        <v>256</v>
      </c>
    </row>
    <row r="115" spans="1:12" x14ac:dyDescent="0.25">
      <c r="A115" s="41"/>
      <c r="B115" s="47"/>
      <c r="C115" s="46"/>
      <c r="D115" s="53"/>
      <c r="E115" s="46"/>
      <c r="F115" s="2"/>
      <c r="I115">
        <v>7.44</v>
      </c>
      <c r="J115" t="s">
        <v>216</v>
      </c>
      <c r="K115" s="11" t="s">
        <v>257</v>
      </c>
    </row>
    <row r="116" spans="1:12" x14ac:dyDescent="0.25">
      <c r="B116" s="35"/>
      <c r="C116" s="20"/>
      <c r="D116" s="35"/>
      <c r="E116" s="38"/>
      <c r="F116" s="2"/>
    </row>
    <row r="117" spans="1:12" x14ac:dyDescent="0.25">
      <c r="B117" s="35"/>
      <c r="C117" s="20"/>
      <c r="D117" s="35"/>
      <c r="E117" s="38"/>
      <c r="F117" s="2"/>
    </row>
    <row r="118" spans="1:12" x14ac:dyDescent="0.25">
      <c r="A118" s="34" t="s">
        <v>201</v>
      </c>
    </row>
    <row r="119" spans="1:12" x14ac:dyDescent="0.25">
      <c r="A119" s="37" t="s">
        <v>269</v>
      </c>
      <c r="D119" s="48">
        <v>1</v>
      </c>
      <c r="E119" s="11" t="s">
        <v>16</v>
      </c>
      <c r="L119" s="11"/>
    </row>
    <row r="120" spans="1:12" x14ac:dyDescent="0.25">
      <c r="A120" s="37" t="s">
        <v>270</v>
      </c>
      <c r="D120" s="48">
        <v>1</v>
      </c>
      <c r="E120" s="11" t="s">
        <v>16</v>
      </c>
      <c r="L120" s="11"/>
    </row>
    <row r="121" spans="1:12" x14ac:dyDescent="0.25">
      <c r="A121" s="11" t="s">
        <v>271</v>
      </c>
      <c r="D121" s="48">
        <v>1</v>
      </c>
      <c r="E121" s="11" t="s">
        <v>16</v>
      </c>
      <c r="L121" s="11"/>
    </row>
    <row r="122" spans="1:12" x14ac:dyDescent="0.25">
      <c r="A122" s="11" t="s">
        <v>272</v>
      </c>
      <c r="D122" s="48">
        <v>1</v>
      </c>
      <c r="E122" s="11" t="s">
        <v>16</v>
      </c>
      <c r="L122" s="11"/>
    </row>
    <row r="123" spans="1:12" x14ac:dyDescent="0.25">
      <c r="A123" s="11" t="s">
        <v>273</v>
      </c>
      <c r="D123" s="48">
        <v>3.53</v>
      </c>
      <c r="E123" s="11" t="s">
        <v>16</v>
      </c>
      <c r="L123" s="11"/>
    </row>
    <row r="124" spans="1:12" x14ac:dyDescent="0.25">
      <c r="A124" s="11" t="s">
        <v>274</v>
      </c>
      <c r="D124" s="48">
        <v>1</v>
      </c>
      <c r="E124" s="11" t="s">
        <v>16</v>
      </c>
      <c r="L124" s="11"/>
    </row>
    <row r="125" spans="1:12" x14ac:dyDescent="0.25">
      <c r="A125" s="11" t="s">
        <v>275</v>
      </c>
      <c r="D125" s="48">
        <v>1</v>
      </c>
      <c r="E125" s="11" t="s">
        <v>16</v>
      </c>
      <c r="L125" s="11"/>
    </row>
    <row r="126" spans="1:12" x14ac:dyDescent="0.25">
      <c r="A126" s="37" t="s">
        <v>276</v>
      </c>
      <c r="D126" s="48">
        <v>1</v>
      </c>
      <c r="E126" s="11" t="s">
        <v>16</v>
      </c>
      <c r="L126" s="11"/>
    </row>
    <row r="127" spans="1:12" x14ac:dyDescent="0.25">
      <c r="A127" s="11" t="s">
        <v>277</v>
      </c>
      <c r="D127" s="48">
        <v>1</v>
      </c>
      <c r="E127" s="11" t="s">
        <v>16</v>
      </c>
      <c r="L127" s="11"/>
    </row>
    <row r="128" spans="1:12" x14ac:dyDescent="0.25">
      <c r="A128" s="37" t="s">
        <v>278</v>
      </c>
      <c r="D128" s="48">
        <v>1</v>
      </c>
      <c r="E128" s="11" t="s">
        <v>16</v>
      </c>
      <c r="L128" s="11"/>
    </row>
    <row r="129" spans="1:12" x14ac:dyDescent="0.25">
      <c r="A129" s="37" t="s">
        <v>279</v>
      </c>
      <c r="D129" s="48">
        <v>1</v>
      </c>
      <c r="E129" s="11" t="s">
        <v>16</v>
      </c>
      <c r="L129" s="11"/>
    </row>
    <row r="130" spans="1:12" x14ac:dyDescent="0.25">
      <c r="A130" s="11" t="s">
        <v>280</v>
      </c>
      <c r="D130" s="48">
        <v>1</v>
      </c>
      <c r="E130" s="11" t="s">
        <v>16</v>
      </c>
      <c r="L130" s="11"/>
    </row>
    <row r="131" spans="1:12" x14ac:dyDescent="0.25">
      <c r="A131" s="11" t="s">
        <v>281</v>
      </c>
      <c r="D131" s="48">
        <v>1</v>
      </c>
      <c r="E131" s="11" t="s">
        <v>16</v>
      </c>
      <c r="L131" s="11"/>
    </row>
    <row r="132" spans="1:12" x14ac:dyDescent="0.25">
      <c r="A132" s="11" t="s">
        <v>282</v>
      </c>
      <c r="D132" s="48">
        <v>1</v>
      </c>
      <c r="E132" s="11" t="s">
        <v>16</v>
      </c>
      <c r="L132" s="11"/>
    </row>
    <row r="133" spans="1:12" x14ac:dyDescent="0.25">
      <c r="A133" s="11" t="s">
        <v>283</v>
      </c>
      <c r="D133" s="48">
        <v>1</v>
      </c>
      <c r="E133" s="11" t="s">
        <v>16</v>
      </c>
      <c r="L133" s="11"/>
    </row>
    <row r="134" spans="1:12" x14ac:dyDescent="0.25">
      <c r="A134" s="11" t="s">
        <v>284</v>
      </c>
      <c r="D134" s="48">
        <v>1</v>
      </c>
      <c r="E134" s="11" t="s">
        <v>16</v>
      </c>
      <c r="L134" s="11"/>
    </row>
    <row r="135" spans="1:12" x14ac:dyDescent="0.25">
      <c r="A135" s="11" t="s">
        <v>285</v>
      </c>
      <c r="D135" s="48">
        <v>0.92</v>
      </c>
      <c r="E135" s="11" t="s">
        <v>16</v>
      </c>
      <c r="L135" s="11"/>
    </row>
    <row r="136" spans="1:12" x14ac:dyDescent="0.25">
      <c r="A136" s="11" t="s">
        <v>286</v>
      </c>
      <c r="D136" s="48">
        <v>1</v>
      </c>
      <c r="E136" s="11" t="s">
        <v>16</v>
      </c>
      <c r="L136" s="11"/>
    </row>
    <row r="137" spans="1:12" x14ac:dyDescent="0.25">
      <c r="A137" s="11" t="s">
        <v>287</v>
      </c>
      <c r="D137" s="48">
        <v>1</v>
      </c>
      <c r="E137" s="11" t="s">
        <v>16</v>
      </c>
      <c r="L137" s="11"/>
    </row>
    <row r="138" spans="1:12" x14ac:dyDescent="0.25">
      <c r="A138" s="11" t="s">
        <v>288</v>
      </c>
      <c r="D138" s="48">
        <v>1</v>
      </c>
      <c r="E138" s="11" t="s">
        <v>16</v>
      </c>
      <c r="L138" s="11"/>
    </row>
    <row r="139" spans="1:12" x14ac:dyDescent="0.25">
      <c r="A139" s="11" t="s">
        <v>289</v>
      </c>
      <c r="D139" s="48">
        <v>0.3</v>
      </c>
      <c r="E139" s="11" t="s">
        <v>16</v>
      </c>
      <c r="L139" s="11"/>
    </row>
    <row r="140" spans="1:12" x14ac:dyDescent="0.25">
      <c r="A140" s="11" t="s">
        <v>290</v>
      </c>
      <c r="D140" s="48">
        <v>0.55000000000000004</v>
      </c>
      <c r="E140" s="11" t="s">
        <v>16</v>
      </c>
      <c r="L140" s="11"/>
    </row>
    <row r="141" spans="1:12" x14ac:dyDescent="0.25">
      <c r="A141" s="11" t="s">
        <v>291</v>
      </c>
      <c r="D141" s="48">
        <v>0.15</v>
      </c>
      <c r="E141" s="11" t="s">
        <v>16</v>
      </c>
      <c r="L141" s="11"/>
    </row>
    <row r="142" spans="1:12" x14ac:dyDescent="0.25">
      <c r="A142" s="11" t="s">
        <v>292</v>
      </c>
      <c r="D142" s="48">
        <v>1</v>
      </c>
      <c r="E142" s="11" t="s">
        <v>16</v>
      </c>
      <c r="L142" s="11"/>
    </row>
    <row r="143" spans="1:12" x14ac:dyDescent="0.25">
      <c r="A143" s="11" t="s">
        <v>293</v>
      </c>
      <c r="D143" s="48">
        <v>0.245</v>
      </c>
      <c r="E143" s="11" t="s">
        <v>16</v>
      </c>
      <c r="L143" s="11"/>
    </row>
    <row r="144" spans="1:12" x14ac:dyDescent="0.25">
      <c r="A144" s="11" t="s">
        <v>294</v>
      </c>
      <c r="D144" s="48">
        <v>0.51</v>
      </c>
      <c r="E144" s="11" t="s">
        <v>16</v>
      </c>
      <c r="L144" s="11"/>
    </row>
    <row r="145" spans="1:12" x14ac:dyDescent="0.25">
      <c r="A145" s="11" t="s">
        <v>295</v>
      </c>
      <c r="D145" s="48">
        <v>0.245</v>
      </c>
      <c r="E145" s="11" t="s">
        <v>16</v>
      </c>
      <c r="L145" s="11"/>
    </row>
    <row r="146" spans="1:12" x14ac:dyDescent="0.25">
      <c r="A146" s="11" t="s">
        <v>296</v>
      </c>
      <c r="D146" s="48">
        <v>1</v>
      </c>
      <c r="E146" s="11" t="s">
        <v>16</v>
      </c>
      <c r="L146" s="11"/>
    </row>
    <row r="147" spans="1:12" x14ac:dyDescent="0.25">
      <c r="A147" s="15" t="s">
        <v>105</v>
      </c>
      <c r="B147" s="3" t="s">
        <v>14</v>
      </c>
      <c r="C147" s="11" t="s">
        <v>106</v>
      </c>
      <c r="D147" s="48">
        <v>1</v>
      </c>
      <c r="E147" s="11" t="s">
        <v>16</v>
      </c>
      <c r="F147" s="5">
        <v>1.6088</v>
      </c>
      <c r="G147" t="s">
        <v>16</v>
      </c>
      <c r="H147" s="11" t="s">
        <v>86</v>
      </c>
      <c r="L147" s="11"/>
    </row>
    <row r="148" spans="1:12" x14ac:dyDescent="0.25">
      <c r="A148" s="15" t="s">
        <v>98</v>
      </c>
      <c r="B148" s="3" t="s">
        <v>14</v>
      </c>
      <c r="C148" s="11" t="s">
        <v>88</v>
      </c>
      <c r="D148" s="48">
        <v>1</v>
      </c>
      <c r="E148" s="11" t="s">
        <v>16</v>
      </c>
      <c r="F148">
        <v>1.5177</v>
      </c>
      <c r="G148" t="s">
        <v>16</v>
      </c>
      <c r="H148" s="11" t="s">
        <v>86</v>
      </c>
      <c r="L148" s="11"/>
    </row>
    <row r="149" spans="1:12" x14ac:dyDescent="0.25">
      <c r="A149" s="15" t="s">
        <v>102</v>
      </c>
      <c r="B149" s="3" t="s">
        <v>14</v>
      </c>
      <c r="C149" s="11" t="s">
        <v>88</v>
      </c>
      <c r="D149" s="48">
        <v>1</v>
      </c>
      <c r="E149" s="11" t="s">
        <v>16</v>
      </c>
      <c r="F149" s="5">
        <v>1.5024999999999999</v>
      </c>
      <c r="G149" t="s">
        <v>16</v>
      </c>
      <c r="H149" s="11" t="s">
        <v>86</v>
      </c>
      <c r="L149" s="11"/>
    </row>
    <row r="150" spans="1:12" x14ac:dyDescent="0.25">
      <c r="A150" s="15" t="s">
        <v>107</v>
      </c>
      <c r="B150" s="3" t="s">
        <v>14</v>
      </c>
      <c r="C150" s="11" t="s">
        <v>108</v>
      </c>
      <c r="D150" s="48">
        <v>1</v>
      </c>
      <c r="E150" s="11" t="s">
        <v>16</v>
      </c>
      <c r="F150" s="5">
        <v>1.5182</v>
      </c>
      <c r="G150" t="s">
        <v>16</v>
      </c>
      <c r="H150" s="11" t="s">
        <v>86</v>
      </c>
      <c r="L150" s="11"/>
    </row>
    <row r="151" spans="1:12" x14ac:dyDescent="0.25">
      <c r="A151" s="11" t="s">
        <v>87</v>
      </c>
      <c r="B151" t="s">
        <v>14</v>
      </c>
      <c r="C151" s="11" t="s">
        <v>88</v>
      </c>
      <c r="D151" s="48">
        <v>1</v>
      </c>
      <c r="E151" s="11" t="s">
        <v>16</v>
      </c>
      <c r="F151">
        <v>7.9633333000000001E-2</v>
      </c>
      <c r="G151" t="s">
        <v>16</v>
      </c>
      <c r="H151" s="11" t="s">
        <v>86</v>
      </c>
      <c r="L151" s="11"/>
    </row>
    <row r="152" spans="1:12" x14ac:dyDescent="0.25">
      <c r="A152" s="11" t="s">
        <v>94</v>
      </c>
      <c r="B152" t="s">
        <v>14</v>
      </c>
      <c r="C152" s="11" t="s">
        <v>88</v>
      </c>
      <c r="D152" s="48">
        <v>1</v>
      </c>
      <c r="E152" s="11" t="s">
        <v>16</v>
      </c>
      <c r="F152">
        <v>8.9633332999999996E-2</v>
      </c>
      <c r="G152" t="s">
        <v>16</v>
      </c>
      <c r="H152" s="11" t="s">
        <v>86</v>
      </c>
      <c r="L152" s="11"/>
    </row>
    <row r="153" spans="1:12" x14ac:dyDescent="0.25">
      <c r="A153" s="11" t="s">
        <v>115</v>
      </c>
      <c r="B153" t="s">
        <v>14</v>
      </c>
      <c r="C153" s="11" t="s">
        <v>116</v>
      </c>
      <c r="D153" s="48">
        <v>1</v>
      </c>
      <c r="E153" s="11" t="s">
        <v>16</v>
      </c>
      <c r="F153">
        <f>0.85*0.494*(44/12)</f>
        <v>1.5396333333333332</v>
      </c>
      <c r="G153" t="s">
        <v>16</v>
      </c>
      <c r="H153" s="11" t="s">
        <v>86</v>
      </c>
      <c r="L153" s="11"/>
    </row>
    <row r="154" spans="1:12" x14ac:dyDescent="0.25">
      <c r="A154" s="15" t="s">
        <v>99</v>
      </c>
      <c r="B154" s="3" t="s">
        <v>14</v>
      </c>
      <c r="C154" s="11" t="s">
        <v>90</v>
      </c>
      <c r="D154" s="48">
        <v>1</v>
      </c>
      <c r="E154" s="11" t="s">
        <v>16</v>
      </c>
      <c r="F154" s="5">
        <v>1.6136999999999999</v>
      </c>
      <c r="G154" t="s">
        <v>16</v>
      </c>
      <c r="H154" s="11" t="s">
        <v>86</v>
      </c>
      <c r="L154" s="11"/>
    </row>
    <row r="155" spans="1:12" x14ac:dyDescent="0.25">
      <c r="A155" s="15" t="s">
        <v>103</v>
      </c>
      <c r="B155" s="3" t="s">
        <v>14</v>
      </c>
      <c r="C155" s="11" t="s">
        <v>90</v>
      </c>
      <c r="D155" s="48">
        <v>1</v>
      </c>
      <c r="E155" s="11" t="s">
        <v>16</v>
      </c>
      <c r="F155" s="5">
        <v>1.5975999999999999</v>
      </c>
      <c r="G155" t="s">
        <v>16</v>
      </c>
      <c r="H155" s="11" t="s">
        <v>86</v>
      </c>
      <c r="L155" s="11"/>
    </row>
    <row r="156" spans="1:12" x14ac:dyDescent="0.25">
      <c r="A156" s="15" t="s">
        <v>109</v>
      </c>
      <c r="B156" s="3" t="s">
        <v>14</v>
      </c>
      <c r="C156" s="11" t="s">
        <v>110</v>
      </c>
      <c r="D156" s="48">
        <v>1</v>
      </c>
      <c r="E156" s="11" t="s">
        <v>16</v>
      </c>
      <c r="F156" s="5">
        <v>1.6143000000000001</v>
      </c>
      <c r="G156" t="s">
        <v>16</v>
      </c>
      <c r="H156" s="11" t="s">
        <v>86</v>
      </c>
      <c r="L156" s="11"/>
    </row>
    <row r="157" spans="1:12" x14ac:dyDescent="0.25">
      <c r="A157" s="11" t="s">
        <v>89</v>
      </c>
      <c r="B157" t="s">
        <v>14</v>
      </c>
      <c r="C157" s="11" t="s">
        <v>90</v>
      </c>
      <c r="D157" s="48">
        <v>1</v>
      </c>
      <c r="E157" s="11" t="s">
        <v>16</v>
      </c>
      <c r="F157">
        <v>0.1756672</v>
      </c>
      <c r="G157" t="s">
        <v>16</v>
      </c>
      <c r="H157" s="11" t="s">
        <v>86</v>
      </c>
      <c r="L157" s="11"/>
    </row>
    <row r="158" spans="1:12" x14ac:dyDescent="0.25">
      <c r="A158" s="11" t="s">
        <v>95</v>
      </c>
      <c r="B158" t="s">
        <v>14</v>
      </c>
      <c r="C158" s="11" t="s">
        <v>90</v>
      </c>
      <c r="D158" s="48">
        <v>1</v>
      </c>
      <c r="E158" s="11" t="s">
        <v>16</v>
      </c>
      <c r="F158">
        <v>0.1856672</v>
      </c>
      <c r="G158" t="s">
        <v>16</v>
      </c>
      <c r="H158" s="11" t="s">
        <v>86</v>
      </c>
      <c r="L158" s="11"/>
    </row>
    <row r="159" spans="1:12" x14ac:dyDescent="0.25">
      <c r="A159" s="11" t="s">
        <v>117</v>
      </c>
      <c r="B159" t="s">
        <v>14</v>
      </c>
      <c r="C159" s="11" t="s">
        <v>90</v>
      </c>
      <c r="D159" s="48">
        <v>1</v>
      </c>
      <c r="E159" s="11" t="s">
        <v>16</v>
      </c>
      <c r="F159">
        <f>0.9483*0.4704*(44/12)</f>
        <v>1.6356278399999999</v>
      </c>
      <c r="G159" t="s">
        <v>16</v>
      </c>
      <c r="H159" s="11" t="s">
        <v>86</v>
      </c>
      <c r="L159" s="11"/>
    </row>
    <row r="160" spans="1:12" x14ac:dyDescent="0.25">
      <c r="A160" s="15" t="s">
        <v>100</v>
      </c>
      <c r="B160" s="3" t="s">
        <v>14</v>
      </c>
      <c r="C160" s="11" t="s">
        <v>92</v>
      </c>
      <c r="D160" s="48">
        <v>1</v>
      </c>
      <c r="E160" s="11" t="s">
        <v>16</v>
      </c>
      <c r="F160">
        <v>1.4557</v>
      </c>
      <c r="G160" t="s">
        <v>16</v>
      </c>
      <c r="H160" s="11" t="s">
        <v>86</v>
      </c>
      <c r="L160" s="11"/>
    </row>
    <row r="161" spans="1:12" x14ac:dyDescent="0.25">
      <c r="A161" s="15" t="s">
        <v>104</v>
      </c>
      <c r="B161" s="3" t="s">
        <v>14</v>
      </c>
      <c r="C161" s="11" t="s">
        <v>92</v>
      </c>
      <c r="D161" s="48">
        <v>1</v>
      </c>
      <c r="E161" s="11" t="s">
        <v>16</v>
      </c>
      <c r="F161" s="5">
        <v>1.4412</v>
      </c>
      <c r="G161" t="s">
        <v>16</v>
      </c>
      <c r="H161" s="11" t="s">
        <v>86</v>
      </c>
      <c r="L161" s="11"/>
    </row>
    <row r="162" spans="1:12" x14ac:dyDescent="0.25">
      <c r="A162" s="15" t="s">
        <v>111</v>
      </c>
      <c r="B162" s="3" t="s">
        <v>14</v>
      </c>
      <c r="C162" s="11" t="s">
        <v>112</v>
      </c>
      <c r="D162" s="48">
        <v>1</v>
      </c>
      <c r="E162" s="11" t="s">
        <v>16</v>
      </c>
      <c r="F162" s="5">
        <v>1.4562999999999999</v>
      </c>
      <c r="G162" t="s">
        <v>16</v>
      </c>
      <c r="H162" s="11" t="s">
        <v>86</v>
      </c>
      <c r="L162" s="11"/>
    </row>
    <row r="163" spans="1:12" x14ac:dyDescent="0.25">
      <c r="A163" s="11" t="s">
        <v>91</v>
      </c>
      <c r="B163" t="s">
        <v>14</v>
      </c>
      <c r="C163" s="11" t="s">
        <v>92</v>
      </c>
      <c r="D163" s="48">
        <v>1</v>
      </c>
      <c r="E163" s="11" t="s">
        <v>16</v>
      </c>
      <c r="F163">
        <v>1.7683399999999998E-2</v>
      </c>
      <c r="G163" t="s">
        <v>16</v>
      </c>
      <c r="H163" s="11" t="s">
        <v>86</v>
      </c>
      <c r="L163" s="11"/>
    </row>
    <row r="164" spans="1:12" x14ac:dyDescent="0.25">
      <c r="A164" s="11" t="s">
        <v>96</v>
      </c>
      <c r="B164" t="s">
        <v>14</v>
      </c>
      <c r="C164" s="11" t="s">
        <v>92</v>
      </c>
      <c r="D164" s="48">
        <v>1</v>
      </c>
      <c r="E164" s="11" t="s">
        <v>16</v>
      </c>
      <c r="F164">
        <v>2.76834E-2</v>
      </c>
      <c r="G164" t="s">
        <v>16</v>
      </c>
      <c r="H164" s="11" t="s">
        <v>86</v>
      </c>
      <c r="L164" s="11"/>
    </row>
    <row r="165" spans="1:12" x14ac:dyDescent="0.25">
      <c r="A165" s="11" t="s">
        <v>118</v>
      </c>
      <c r="B165" t="s">
        <v>14</v>
      </c>
      <c r="C165" s="11" t="s">
        <v>92</v>
      </c>
      <c r="D165" s="48">
        <v>1</v>
      </c>
      <c r="E165" s="11" t="s">
        <v>16</v>
      </c>
      <c r="F165">
        <f>0.9334*0.4329*(44/12)</f>
        <v>1.4815858200000001</v>
      </c>
      <c r="G165" t="s">
        <v>16</v>
      </c>
      <c r="H165" s="11" t="s">
        <v>86</v>
      </c>
      <c r="L165" s="11"/>
    </row>
    <row r="166" spans="1:12" x14ac:dyDescent="0.25">
      <c r="A166" s="11" t="s">
        <v>297</v>
      </c>
      <c r="B166" t="s">
        <v>14</v>
      </c>
      <c r="C166" s="11" t="s">
        <v>261</v>
      </c>
      <c r="D166" s="48">
        <v>1</v>
      </c>
      <c r="E166" s="11" t="s">
        <v>16</v>
      </c>
      <c r="F166">
        <v>-0.26400000000000001</v>
      </c>
      <c r="G166" t="s">
        <v>16</v>
      </c>
      <c r="H166" s="11" t="s">
        <v>86</v>
      </c>
      <c r="L166" s="11"/>
    </row>
    <row r="167" spans="1:12" x14ac:dyDescent="0.25">
      <c r="A167" s="37" t="s">
        <v>298</v>
      </c>
      <c r="D167" s="48">
        <v>1</v>
      </c>
      <c r="E167" s="11" t="s">
        <v>16</v>
      </c>
      <c r="L167" s="11"/>
    </row>
    <row r="168" spans="1:12" x14ac:dyDescent="0.25">
      <c r="A168" s="11" t="s">
        <v>299</v>
      </c>
      <c r="B168" t="s">
        <v>14</v>
      </c>
      <c r="C168" s="11" t="s">
        <v>262</v>
      </c>
      <c r="D168" s="48">
        <v>1</v>
      </c>
      <c r="E168" s="11" t="s">
        <v>16</v>
      </c>
      <c r="F168">
        <v>2.3E-2</v>
      </c>
      <c r="G168" t="s">
        <v>16</v>
      </c>
      <c r="H168" s="11" t="s">
        <v>86</v>
      </c>
      <c r="L168" s="11"/>
    </row>
    <row r="169" spans="1:12" x14ac:dyDescent="0.25">
      <c r="A169" s="11" t="s">
        <v>300</v>
      </c>
      <c r="D169" s="48">
        <v>1</v>
      </c>
      <c r="E169" s="11" t="s">
        <v>328</v>
      </c>
      <c r="L169" s="11"/>
    </row>
    <row r="170" spans="1:12" x14ac:dyDescent="0.25">
      <c r="A170" s="11" t="s">
        <v>301</v>
      </c>
      <c r="D170" s="48">
        <v>1</v>
      </c>
      <c r="E170" s="11" t="s">
        <v>16</v>
      </c>
      <c r="L170" s="11"/>
    </row>
    <row r="171" spans="1:12" x14ac:dyDescent="0.25">
      <c r="A171" s="11" t="s">
        <v>302</v>
      </c>
      <c r="D171" s="48">
        <v>1</v>
      </c>
      <c r="E171" s="11" t="s">
        <v>16</v>
      </c>
      <c r="L171" s="11"/>
    </row>
    <row r="172" spans="1:12" x14ac:dyDescent="0.25">
      <c r="A172" s="11" t="s">
        <v>303</v>
      </c>
      <c r="D172" s="48">
        <v>1</v>
      </c>
      <c r="E172" s="11" t="s">
        <v>16</v>
      </c>
      <c r="L172" s="11"/>
    </row>
    <row r="173" spans="1:12" x14ac:dyDescent="0.25">
      <c r="A173" s="11" t="s">
        <v>304</v>
      </c>
      <c r="D173" s="48">
        <v>1</v>
      </c>
      <c r="E173" s="11" t="s">
        <v>16</v>
      </c>
      <c r="L173" s="11"/>
    </row>
    <row r="174" spans="1:12" x14ac:dyDescent="0.25">
      <c r="A174" s="11" t="s">
        <v>305</v>
      </c>
      <c r="D174" s="48">
        <v>1</v>
      </c>
      <c r="E174" s="11" t="s">
        <v>16</v>
      </c>
      <c r="L174" s="11"/>
    </row>
    <row r="175" spans="1:12" x14ac:dyDescent="0.25">
      <c r="A175" s="11" t="s">
        <v>306</v>
      </c>
      <c r="B175" t="s">
        <v>14</v>
      </c>
      <c r="C175" s="11" t="s">
        <v>265</v>
      </c>
      <c r="D175" s="48">
        <v>1</v>
      </c>
      <c r="E175" s="11" t="s">
        <v>16</v>
      </c>
      <c r="F175">
        <v>1.8627999999999999E-2</v>
      </c>
      <c r="G175" t="s">
        <v>16</v>
      </c>
      <c r="H175" s="11" t="s">
        <v>86</v>
      </c>
      <c r="I175">
        <v>0.47756999999999999</v>
      </c>
      <c r="J175" t="s">
        <v>16</v>
      </c>
      <c r="K175" s="11" t="s">
        <v>268</v>
      </c>
      <c r="L175" s="11"/>
    </row>
    <row r="176" spans="1:12" x14ac:dyDescent="0.25">
      <c r="A176" s="11" t="s">
        <v>307</v>
      </c>
      <c r="B176" t="s">
        <v>14</v>
      </c>
      <c r="C176" s="11" t="s">
        <v>266</v>
      </c>
      <c r="D176" s="48">
        <v>1</v>
      </c>
      <c r="E176" s="11" t="s">
        <v>16</v>
      </c>
      <c r="F176">
        <v>0.63436811299999996</v>
      </c>
      <c r="G176" t="s">
        <v>16</v>
      </c>
      <c r="H176" s="11" t="s">
        <v>86</v>
      </c>
      <c r="I176">
        <v>0.47756999999999999</v>
      </c>
      <c r="J176" t="s">
        <v>16</v>
      </c>
      <c r="K176" s="11" t="s">
        <v>268</v>
      </c>
      <c r="L176" s="11"/>
    </row>
    <row r="177" spans="1:12" x14ac:dyDescent="0.25">
      <c r="A177" s="11" t="s">
        <v>308</v>
      </c>
      <c r="B177" t="s">
        <v>14</v>
      </c>
      <c r="C177" s="11" t="s">
        <v>267</v>
      </c>
      <c r="D177" s="48">
        <v>1</v>
      </c>
      <c r="E177" s="11" t="s">
        <v>16</v>
      </c>
      <c r="F177">
        <v>1.04828598</v>
      </c>
      <c r="G177" t="s">
        <v>16</v>
      </c>
      <c r="H177" s="11" t="s">
        <v>86</v>
      </c>
      <c r="I177">
        <v>0.47756999999999999</v>
      </c>
      <c r="J177" t="s">
        <v>16</v>
      </c>
      <c r="K177" s="11" t="s">
        <v>268</v>
      </c>
      <c r="L177" s="11"/>
    </row>
    <row r="178" spans="1:12" x14ac:dyDescent="0.25">
      <c r="A178" s="11" t="s">
        <v>309</v>
      </c>
      <c r="B178" t="s">
        <v>14</v>
      </c>
      <c r="C178" s="11" t="s">
        <v>264</v>
      </c>
      <c r="D178" s="48">
        <v>1</v>
      </c>
      <c r="E178" s="11" t="s">
        <v>16</v>
      </c>
      <c r="F178">
        <v>0.90184087999999996</v>
      </c>
      <c r="G178" t="s">
        <v>16</v>
      </c>
      <c r="H178" s="11" t="s">
        <v>86</v>
      </c>
      <c r="I178">
        <v>0.47756999999999999</v>
      </c>
      <c r="J178" t="s">
        <v>16</v>
      </c>
      <c r="K178" s="11" t="s">
        <v>268</v>
      </c>
      <c r="L178" s="11"/>
    </row>
    <row r="179" spans="1:12" x14ac:dyDescent="0.25">
      <c r="A179" s="11" t="s">
        <v>310</v>
      </c>
      <c r="B179" t="s">
        <v>14</v>
      </c>
      <c r="C179" s="11" t="s">
        <v>263</v>
      </c>
      <c r="D179" s="48">
        <v>1</v>
      </c>
      <c r="E179" s="11" t="s">
        <v>16</v>
      </c>
      <c r="F179">
        <v>0.938145652</v>
      </c>
      <c r="G179" t="s">
        <v>16</v>
      </c>
      <c r="H179" s="11" t="s">
        <v>86</v>
      </c>
      <c r="I179">
        <v>0.47756999999999999</v>
      </c>
      <c r="J179" t="s">
        <v>16</v>
      </c>
      <c r="K179" s="11" t="s">
        <v>268</v>
      </c>
      <c r="L179" s="11"/>
    </row>
    <row r="180" spans="1:12" x14ac:dyDescent="0.25">
      <c r="A180" s="11" t="s">
        <v>311</v>
      </c>
      <c r="B180" t="s">
        <v>14</v>
      </c>
      <c r="C180" s="11" t="s">
        <v>265</v>
      </c>
      <c r="D180" s="48">
        <v>1</v>
      </c>
      <c r="E180" s="11" t="s">
        <v>16</v>
      </c>
      <c r="F180">
        <v>-4.0374899999999998E-2</v>
      </c>
      <c r="G180" t="s">
        <v>16</v>
      </c>
      <c r="H180" s="11" t="s">
        <v>86</v>
      </c>
      <c r="L180" s="11"/>
    </row>
    <row r="181" spans="1:12" x14ac:dyDescent="0.25">
      <c r="A181" s="11" t="s">
        <v>312</v>
      </c>
      <c r="B181" t="s">
        <v>14</v>
      </c>
      <c r="C181" s="11" t="s">
        <v>266</v>
      </c>
      <c r="D181" s="48">
        <v>1</v>
      </c>
      <c r="E181" s="11" t="s">
        <v>16</v>
      </c>
      <c r="F181">
        <v>0.63230040300000001</v>
      </c>
      <c r="G181" t="s">
        <v>16</v>
      </c>
      <c r="H181" s="11" t="s">
        <v>86</v>
      </c>
      <c r="L181" s="11"/>
    </row>
    <row r="182" spans="1:12" x14ac:dyDescent="0.25">
      <c r="A182" s="11" t="s">
        <v>313</v>
      </c>
      <c r="B182" t="s">
        <v>14</v>
      </c>
      <c r="C182" s="11" t="s">
        <v>267</v>
      </c>
      <c r="D182" s="48">
        <v>1</v>
      </c>
      <c r="E182" s="11" t="s">
        <v>16</v>
      </c>
      <c r="F182">
        <v>1.04621827</v>
      </c>
      <c r="G182" t="s">
        <v>16</v>
      </c>
      <c r="H182" s="11" t="s">
        <v>86</v>
      </c>
      <c r="L182" s="11"/>
    </row>
    <row r="183" spans="1:12" x14ac:dyDescent="0.25">
      <c r="A183" s="11" t="s">
        <v>314</v>
      </c>
      <c r="B183" t="s">
        <v>14</v>
      </c>
      <c r="C183" s="11" t="s">
        <v>264</v>
      </c>
      <c r="D183" s="48">
        <v>1</v>
      </c>
      <c r="E183" s="11" t="s">
        <v>16</v>
      </c>
      <c r="F183">
        <v>0.89977317000000001</v>
      </c>
      <c r="G183" t="s">
        <v>16</v>
      </c>
      <c r="H183" s="11" t="s">
        <v>86</v>
      </c>
      <c r="L183" s="11"/>
    </row>
    <row r="184" spans="1:12" x14ac:dyDescent="0.25">
      <c r="A184" s="11" t="s">
        <v>315</v>
      </c>
      <c r="B184" t="s">
        <v>14</v>
      </c>
      <c r="C184" s="11" t="s">
        <v>263</v>
      </c>
      <c r="D184" s="48">
        <v>1</v>
      </c>
      <c r="E184" s="11" t="s">
        <v>16</v>
      </c>
      <c r="F184">
        <v>0.93607794200000005</v>
      </c>
      <c r="G184" t="s">
        <v>16</v>
      </c>
      <c r="H184" s="11" t="s">
        <v>86</v>
      </c>
      <c r="L184" s="11"/>
    </row>
    <row r="185" spans="1:12" x14ac:dyDescent="0.25">
      <c r="A185" s="11" t="s">
        <v>316</v>
      </c>
      <c r="D185" s="48">
        <v>1</v>
      </c>
      <c r="E185" s="11" t="s">
        <v>329</v>
      </c>
      <c r="L185" s="11"/>
    </row>
    <row r="186" spans="1:12" x14ac:dyDescent="0.25">
      <c r="L186" s="11"/>
    </row>
    <row r="187" spans="1:12" x14ac:dyDescent="0.25">
      <c r="L187" s="11"/>
    </row>
  </sheetData>
  <mergeCells count="51">
    <mergeCell ref="E102:E111"/>
    <mergeCell ref="D102:D111"/>
    <mergeCell ref="D112:D115"/>
    <mergeCell ref="E112:E115"/>
    <mergeCell ref="D73:D81"/>
    <mergeCell ref="E73:E81"/>
    <mergeCell ref="D82:D91"/>
    <mergeCell ref="E82:E91"/>
    <mergeCell ref="D92:D101"/>
    <mergeCell ref="E92:E101"/>
    <mergeCell ref="E25:E27"/>
    <mergeCell ref="D65:D67"/>
    <mergeCell ref="E65:E67"/>
    <mergeCell ref="D68:D72"/>
    <mergeCell ref="E68:E72"/>
    <mergeCell ref="A112:A115"/>
    <mergeCell ref="B112:B115"/>
    <mergeCell ref="C112:C115"/>
    <mergeCell ref="B92:B101"/>
    <mergeCell ref="C92:C101"/>
    <mergeCell ref="A92:A101"/>
    <mergeCell ref="B102:B111"/>
    <mergeCell ref="C102:C111"/>
    <mergeCell ref="A73:A81"/>
    <mergeCell ref="B73:B81"/>
    <mergeCell ref="C73:C81"/>
    <mergeCell ref="A82:A91"/>
    <mergeCell ref="C82:C91"/>
    <mergeCell ref="B82:B91"/>
    <mergeCell ref="A65:A67"/>
    <mergeCell ref="B65:B67"/>
    <mergeCell ref="C65:C67"/>
    <mergeCell ref="A68:A72"/>
    <mergeCell ref="B68:B72"/>
    <mergeCell ref="C68:C72"/>
    <mergeCell ref="A25:A27"/>
    <mergeCell ref="B25:B27"/>
    <mergeCell ref="C25:C27"/>
    <mergeCell ref="L25:L27"/>
    <mergeCell ref="F1:H1"/>
    <mergeCell ref="I1:K1"/>
    <mergeCell ref="A16:A22"/>
    <mergeCell ref="B16:B22"/>
    <mergeCell ref="C16:C22"/>
    <mergeCell ref="L16:L22"/>
    <mergeCell ref="C23:C24"/>
    <mergeCell ref="L23:L24"/>
    <mergeCell ref="D1:E1"/>
    <mergeCell ref="D16:D22"/>
    <mergeCell ref="E16:E22"/>
    <mergeCell ref="D25:D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095D-E42F-47FC-A716-4B736DB5602B}">
  <dimension ref="A1:I39"/>
  <sheetViews>
    <sheetView workbookViewId="0">
      <selection activeCell="A2" sqref="A2:A3"/>
    </sheetView>
  </sheetViews>
  <sheetFormatPr defaultRowHeight="15" x14ac:dyDescent="0.25"/>
  <cols>
    <col min="1" max="1" width="89.5703125" customWidth="1"/>
    <col min="2" max="2" width="13.7109375" customWidth="1"/>
    <col min="3" max="3" width="19.28515625" customWidth="1"/>
    <col min="4" max="4" width="14.85546875" customWidth="1"/>
    <col min="5" max="5" width="8.28515625" bestFit="1" customWidth="1"/>
    <col min="6" max="6" width="27.42578125" customWidth="1"/>
    <col min="7" max="7" width="27.140625" customWidth="1"/>
    <col min="8" max="8" width="8.28515625" bestFit="1" customWidth="1"/>
    <col min="9" max="9" width="12" bestFit="1" customWidth="1"/>
    <col min="10" max="10" width="14.42578125" bestFit="1" customWidth="1"/>
  </cols>
  <sheetData>
    <row r="1" spans="1:9" x14ac:dyDescent="0.25">
      <c r="A1" s="1" t="s">
        <v>0</v>
      </c>
      <c r="B1" s="1" t="s">
        <v>1</v>
      </c>
      <c r="C1" s="1" t="s">
        <v>157</v>
      </c>
      <c r="D1" s="1" t="s">
        <v>158</v>
      </c>
      <c r="E1" s="1" t="s">
        <v>3</v>
      </c>
      <c r="F1" s="1" t="s">
        <v>4</v>
      </c>
      <c r="G1" s="1" t="s">
        <v>5</v>
      </c>
      <c r="H1" s="1"/>
      <c r="I1" s="1"/>
    </row>
    <row r="2" spans="1:9" x14ac:dyDescent="0.25">
      <c r="A2" t="s">
        <v>159</v>
      </c>
      <c r="B2" s="10" t="s">
        <v>200</v>
      </c>
      <c r="C2">
        <v>0.99935810334312203</v>
      </c>
      <c r="D2">
        <v>3.17870268504437</v>
      </c>
      <c r="E2" t="s">
        <v>138</v>
      </c>
      <c r="F2" t="s">
        <v>160</v>
      </c>
      <c r="G2" t="s">
        <v>161</v>
      </c>
    </row>
    <row r="3" spans="1:9" x14ac:dyDescent="0.25">
      <c r="A3" t="s">
        <v>162</v>
      </c>
      <c r="B3" s="10" t="s">
        <v>200</v>
      </c>
      <c r="C3">
        <v>0.45241912600475898</v>
      </c>
      <c r="D3">
        <v>2.0931101705217601</v>
      </c>
      <c r="E3" t="s">
        <v>138</v>
      </c>
      <c r="F3" t="s">
        <v>160</v>
      </c>
      <c r="G3" t="s">
        <v>163</v>
      </c>
    </row>
    <row r="4" spans="1:9" x14ac:dyDescent="0.25">
      <c r="A4" t="s">
        <v>164</v>
      </c>
      <c r="B4" s="10" t="s">
        <v>200</v>
      </c>
      <c r="C4">
        <v>0.99884154775424905</v>
      </c>
      <c r="D4">
        <v>1.2015725067377501</v>
      </c>
      <c r="E4" t="s">
        <v>138</v>
      </c>
      <c r="F4" t="s">
        <v>160</v>
      </c>
    </row>
    <row r="5" spans="1:9" x14ac:dyDescent="0.25">
      <c r="A5" t="s">
        <v>165</v>
      </c>
      <c r="B5" s="10" t="s">
        <v>200</v>
      </c>
      <c r="C5">
        <v>0.99788948857193804</v>
      </c>
      <c r="D5">
        <v>3.1771926202273701</v>
      </c>
      <c r="E5" t="s">
        <v>138</v>
      </c>
      <c r="F5" t="s">
        <v>160</v>
      </c>
    </row>
    <row r="6" spans="1:9" x14ac:dyDescent="0.25">
      <c r="A6" t="s">
        <v>166</v>
      </c>
      <c r="B6" s="10" t="s">
        <v>200</v>
      </c>
      <c r="C6">
        <v>1.0009083472</v>
      </c>
      <c r="D6">
        <v>1.895092542</v>
      </c>
      <c r="E6" t="s">
        <v>138</v>
      </c>
      <c r="F6" t="s">
        <v>160</v>
      </c>
    </row>
    <row r="7" spans="1:9" x14ac:dyDescent="0.25">
      <c r="A7" t="s">
        <v>167</v>
      </c>
      <c r="B7" s="10" t="s">
        <v>200</v>
      </c>
      <c r="C7">
        <v>0.97938957637104995</v>
      </c>
      <c r="D7">
        <v>3.1671163023152702</v>
      </c>
      <c r="E7" t="s">
        <v>138</v>
      </c>
      <c r="F7" t="s">
        <v>160</v>
      </c>
    </row>
    <row r="8" spans="1:9" x14ac:dyDescent="0.25">
      <c r="A8" t="s">
        <v>168</v>
      </c>
      <c r="B8" s="10" t="s">
        <v>200</v>
      </c>
      <c r="C8">
        <v>0.928113906966334</v>
      </c>
      <c r="D8">
        <v>4.8337172247660201</v>
      </c>
      <c r="E8" t="s">
        <v>138</v>
      </c>
      <c r="F8" t="s">
        <v>160</v>
      </c>
    </row>
    <row r="9" spans="1:9" x14ac:dyDescent="0.25">
      <c r="A9" t="s">
        <v>169</v>
      </c>
      <c r="B9" s="10" t="s">
        <v>200</v>
      </c>
      <c r="C9">
        <v>0.99998750889563104</v>
      </c>
      <c r="D9">
        <v>3.17921597471218</v>
      </c>
      <c r="E9" t="s">
        <v>138</v>
      </c>
      <c r="F9" t="s">
        <v>160</v>
      </c>
    </row>
    <row r="10" spans="1:9" x14ac:dyDescent="0.25">
      <c r="A10" t="s">
        <v>170</v>
      </c>
      <c r="B10" s="10" t="s">
        <v>200</v>
      </c>
      <c r="C10">
        <v>0.99867068908071199</v>
      </c>
      <c r="D10">
        <v>3.1782993016961698</v>
      </c>
      <c r="E10" t="s">
        <v>138</v>
      </c>
      <c r="F10" t="s">
        <v>160</v>
      </c>
    </row>
    <row r="11" spans="1:9" x14ac:dyDescent="0.25">
      <c r="A11" t="s">
        <v>171</v>
      </c>
      <c r="B11" s="10" t="s">
        <v>200</v>
      </c>
      <c r="C11">
        <v>0.99999630073995505</v>
      </c>
      <c r="D11">
        <v>3.1792220785900702</v>
      </c>
      <c r="E11" t="s">
        <v>138</v>
      </c>
      <c r="F11" t="s">
        <v>160</v>
      </c>
    </row>
    <row r="12" spans="1:9" x14ac:dyDescent="0.25">
      <c r="A12" t="s">
        <v>172</v>
      </c>
      <c r="B12" s="10" t="s">
        <v>200</v>
      </c>
      <c r="C12">
        <v>0.99848262640194396</v>
      </c>
      <c r="D12">
        <v>3.1777742532447899</v>
      </c>
      <c r="E12" t="s">
        <v>138</v>
      </c>
      <c r="F12" t="s">
        <v>160</v>
      </c>
    </row>
    <row r="13" spans="1:9" x14ac:dyDescent="0.25">
      <c r="A13" t="s">
        <v>173</v>
      </c>
      <c r="B13" s="10" t="s">
        <v>200</v>
      </c>
      <c r="C13">
        <v>0.99844813385859699</v>
      </c>
      <c r="D13">
        <v>3.17785838386011</v>
      </c>
      <c r="E13" t="s">
        <v>138</v>
      </c>
      <c r="F13" t="s">
        <v>160</v>
      </c>
    </row>
    <row r="14" spans="1:9" x14ac:dyDescent="0.25">
      <c r="A14" t="s">
        <v>174</v>
      </c>
      <c r="B14" s="10" t="s">
        <v>200</v>
      </c>
      <c r="C14">
        <v>0.84450074127932095</v>
      </c>
      <c r="D14">
        <v>3.0750276455158598</v>
      </c>
      <c r="E14" t="s">
        <v>138</v>
      </c>
      <c r="F14" t="s">
        <v>160</v>
      </c>
    </row>
    <row r="15" spans="1:9" x14ac:dyDescent="0.25">
      <c r="A15" t="s">
        <v>175</v>
      </c>
      <c r="B15" s="10" t="s">
        <v>200</v>
      </c>
      <c r="C15">
        <v>0.99912397548948995</v>
      </c>
      <c r="D15">
        <v>3.1783635395070999</v>
      </c>
      <c r="E15" t="s">
        <v>138</v>
      </c>
      <c r="F15" t="s">
        <v>160</v>
      </c>
    </row>
    <row r="16" spans="1:9" x14ac:dyDescent="0.25">
      <c r="A16" t="s">
        <v>176</v>
      </c>
      <c r="B16" s="10" t="s">
        <v>200</v>
      </c>
      <c r="C16">
        <v>0.99911393788125402</v>
      </c>
      <c r="D16">
        <v>1.20187742213855</v>
      </c>
      <c r="E16" t="s">
        <v>138</v>
      </c>
      <c r="F16" t="s">
        <v>160</v>
      </c>
    </row>
    <row r="17" spans="1:6" x14ac:dyDescent="0.25">
      <c r="A17" t="s">
        <v>177</v>
      </c>
      <c r="B17" s="10" t="s">
        <v>200</v>
      </c>
      <c r="C17">
        <v>0.99910001706663698</v>
      </c>
      <c r="D17">
        <v>3.1786243901040301</v>
      </c>
      <c r="E17" t="s">
        <v>138</v>
      </c>
      <c r="F17" t="s">
        <v>160</v>
      </c>
    </row>
    <row r="18" spans="1:6" x14ac:dyDescent="0.25">
      <c r="A18" t="s">
        <v>178</v>
      </c>
      <c r="B18" s="10" t="s">
        <v>200</v>
      </c>
      <c r="C18">
        <v>0.99299111811779806</v>
      </c>
      <c r="D18">
        <v>3.1745301261369501</v>
      </c>
      <c r="E18" t="s">
        <v>138</v>
      </c>
      <c r="F18" t="s">
        <v>160</v>
      </c>
    </row>
    <row r="19" spans="1:6" x14ac:dyDescent="0.25">
      <c r="A19" t="s">
        <v>179</v>
      </c>
      <c r="B19" s="10" t="s">
        <v>200</v>
      </c>
      <c r="C19">
        <v>0.98737108116884498</v>
      </c>
      <c r="D19">
        <v>3.17131080059018</v>
      </c>
      <c r="E19" t="s">
        <v>138</v>
      </c>
      <c r="F19" t="s">
        <v>160</v>
      </c>
    </row>
    <row r="20" spans="1:6" x14ac:dyDescent="0.25">
      <c r="A20" t="s">
        <v>180</v>
      </c>
      <c r="B20" s="10" t="s">
        <v>200</v>
      </c>
      <c r="C20">
        <v>0.698854106052057</v>
      </c>
      <c r="D20">
        <v>2.9773013245645199</v>
      </c>
      <c r="E20" t="s">
        <v>138</v>
      </c>
      <c r="F20" t="s">
        <v>160</v>
      </c>
    </row>
    <row r="21" spans="1:6" x14ac:dyDescent="0.25">
      <c r="A21" t="s">
        <v>181</v>
      </c>
      <c r="B21" s="10" t="s">
        <v>200</v>
      </c>
      <c r="C21">
        <v>0.999995095253151</v>
      </c>
      <c r="D21">
        <v>2.5606071900343501</v>
      </c>
      <c r="E21" t="s">
        <v>138</v>
      </c>
      <c r="F21" t="s">
        <v>160</v>
      </c>
    </row>
    <row r="22" spans="1:6" x14ac:dyDescent="0.25">
      <c r="A22" t="s">
        <v>182</v>
      </c>
      <c r="B22" s="10" t="s">
        <v>200</v>
      </c>
      <c r="C22">
        <v>0.98490945526849605</v>
      </c>
      <c r="D22">
        <v>3.16966570267574</v>
      </c>
      <c r="E22" t="s">
        <v>138</v>
      </c>
      <c r="F22" t="s">
        <v>160</v>
      </c>
    </row>
    <row r="23" spans="1:6" x14ac:dyDescent="0.25">
      <c r="A23" t="s">
        <v>183</v>
      </c>
      <c r="B23" s="10" t="s">
        <v>200</v>
      </c>
      <c r="C23">
        <v>0.99871531023655902</v>
      </c>
      <c r="D23">
        <v>1.2015064913083999</v>
      </c>
      <c r="E23" t="s">
        <v>138</v>
      </c>
      <c r="F23" t="s">
        <v>160</v>
      </c>
    </row>
    <row r="24" spans="1:6" x14ac:dyDescent="0.25">
      <c r="A24" t="s">
        <v>184</v>
      </c>
      <c r="B24" s="10" t="s">
        <v>200</v>
      </c>
      <c r="C24">
        <v>0.99858249348828199</v>
      </c>
      <c r="D24">
        <v>3.17828689524123</v>
      </c>
      <c r="E24" t="s">
        <v>138</v>
      </c>
      <c r="F24" t="s">
        <v>160</v>
      </c>
    </row>
    <row r="25" spans="1:6" x14ac:dyDescent="0.25">
      <c r="A25" t="s">
        <v>185</v>
      </c>
      <c r="B25" s="10" t="s">
        <v>200</v>
      </c>
      <c r="C25">
        <v>0.99981030799763804</v>
      </c>
      <c r="D25">
        <v>1.20252816060618</v>
      </c>
      <c r="E25" t="s">
        <v>138</v>
      </c>
      <c r="F25" t="s">
        <v>160</v>
      </c>
    </row>
    <row r="26" spans="1:6" x14ac:dyDescent="0.25">
      <c r="A26" t="s">
        <v>186</v>
      </c>
      <c r="B26" s="10" t="s">
        <v>200</v>
      </c>
      <c r="C26">
        <v>0.999990283869723</v>
      </c>
      <c r="D26">
        <v>3.17921794021222</v>
      </c>
      <c r="E26" t="s">
        <v>138</v>
      </c>
      <c r="F26" t="s">
        <v>160</v>
      </c>
    </row>
    <row r="27" spans="1:6" x14ac:dyDescent="0.25">
      <c r="A27" t="s">
        <v>187</v>
      </c>
      <c r="B27" s="10" t="s">
        <v>200</v>
      </c>
      <c r="C27">
        <v>0.99981734956843105</v>
      </c>
      <c r="D27">
        <v>1.2025347255428001</v>
      </c>
      <c r="E27" t="s">
        <v>138</v>
      </c>
      <c r="F27" t="s">
        <v>160</v>
      </c>
    </row>
    <row r="28" spans="1:6" x14ac:dyDescent="0.25">
      <c r="A28" t="s">
        <v>188</v>
      </c>
      <c r="B28" s="10" t="s">
        <v>200</v>
      </c>
      <c r="C28">
        <v>0.99999976928609302</v>
      </c>
      <c r="D28">
        <v>3.1792242977064298</v>
      </c>
      <c r="E28" t="s">
        <v>138</v>
      </c>
      <c r="F28" t="s">
        <v>160</v>
      </c>
    </row>
    <row r="29" spans="1:6" x14ac:dyDescent="0.25">
      <c r="A29" t="s">
        <v>189</v>
      </c>
      <c r="B29" s="10" t="s">
        <v>200</v>
      </c>
      <c r="C29">
        <v>0.98976842768518503</v>
      </c>
      <c r="D29">
        <v>3.1723699985798999</v>
      </c>
      <c r="E29" t="s">
        <v>138</v>
      </c>
      <c r="F29" t="s">
        <v>160</v>
      </c>
    </row>
    <row r="30" spans="1:6" x14ac:dyDescent="0.25">
      <c r="A30" t="s">
        <v>190</v>
      </c>
      <c r="B30" s="10" t="s">
        <v>200</v>
      </c>
      <c r="C30">
        <v>0.99683509742751997</v>
      </c>
      <c r="D30">
        <v>3.17710810910335</v>
      </c>
      <c r="E30" t="s">
        <v>138</v>
      </c>
      <c r="F30" t="s">
        <v>160</v>
      </c>
    </row>
    <row r="31" spans="1:6" x14ac:dyDescent="0.25">
      <c r="A31" t="s">
        <v>191</v>
      </c>
      <c r="B31" s="10" t="s">
        <v>200</v>
      </c>
      <c r="C31">
        <v>0.99336762381929</v>
      </c>
      <c r="D31">
        <v>3.1744455778062899</v>
      </c>
      <c r="E31" t="s">
        <v>138</v>
      </c>
      <c r="F31" t="s">
        <v>160</v>
      </c>
    </row>
    <row r="32" spans="1:6" x14ac:dyDescent="0.25">
      <c r="A32" t="s">
        <v>192</v>
      </c>
      <c r="B32" s="10" t="s">
        <v>200</v>
      </c>
      <c r="C32">
        <v>0.99284220927647804</v>
      </c>
      <c r="D32">
        <v>3.17442890676692</v>
      </c>
      <c r="E32" t="s">
        <v>138</v>
      </c>
      <c r="F32" t="s">
        <v>160</v>
      </c>
    </row>
    <row r="33" spans="1:6" x14ac:dyDescent="0.25">
      <c r="A33" t="s">
        <v>193</v>
      </c>
      <c r="B33" s="10" t="s">
        <v>200</v>
      </c>
      <c r="C33">
        <v>0.99999327666432403</v>
      </c>
      <c r="D33">
        <v>3.17921947696609</v>
      </c>
      <c r="E33" t="s">
        <v>138</v>
      </c>
      <c r="F33" t="s">
        <v>160</v>
      </c>
    </row>
    <row r="34" spans="1:6" x14ac:dyDescent="0.25">
      <c r="A34" t="s">
        <v>194</v>
      </c>
      <c r="B34" s="10" t="s">
        <v>200</v>
      </c>
      <c r="C34">
        <v>0.92712501264404401</v>
      </c>
      <c r="D34">
        <v>3.13114566203584</v>
      </c>
      <c r="E34" t="s">
        <v>138</v>
      </c>
      <c r="F34" t="s">
        <v>160</v>
      </c>
    </row>
    <row r="35" spans="1:6" x14ac:dyDescent="0.25">
      <c r="A35" t="s">
        <v>195</v>
      </c>
      <c r="B35" s="10" t="s">
        <v>200</v>
      </c>
      <c r="C35">
        <v>0.99945473836831</v>
      </c>
      <c r="D35">
        <v>3.17888754719838</v>
      </c>
      <c r="E35" t="s">
        <v>138</v>
      </c>
      <c r="F35" t="s">
        <v>160</v>
      </c>
    </row>
    <row r="36" spans="1:6" x14ac:dyDescent="0.25">
      <c r="A36" t="s">
        <v>196</v>
      </c>
      <c r="B36" s="10" t="s">
        <v>200</v>
      </c>
      <c r="C36">
        <v>0.99868761838323294</v>
      </c>
      <c r="D36">
        <v>1.20146259115182</v>
      </c>
      <c r="E36" t="s">
        <v>138</v>
      </c>
      <c r="F36" t="s">
        <v>160</v>
      </c>
    </row>
    <row r="37" spans="1:6" x14ac:dyDescent="0.25">
      <c r="A37" t="s">
        <v>197</v>
      </c>
      <c r="B37" s="10" t="s">
        <v>200</v>
      </c>
      <c r="C37">
        <v>0.99863341800000005</v>
      </c>
      <c r="D37">
        <v>1.4745107399999999</v>
      </c>
      <c r="E37" t="s">
        <v>138</v>
      </c>
      <c r="F37" t="s">
        <v>160</v>
      </c>
    </row>
    <row r="38" spans="1:6" x14ac:dyDescent="0.25">
      <c r="A38" t="s">
        <v>198</v>
      </c>
      <c r="B38" s="10" t="s">
        <v>200</v>
      </c>
      <c r="C38">
        <v>0.99852762372409498</v>
      </c>
      <c r="D38">
        <v>3.1781026725763901</v>
      </c>
      <c r="E38" t="s">
        <v>138</v>
      </c>
      <c r="F38" t="s">
        <v>160</v>
      </c>
    </row>
    <row r="39" spans="1:6" x14ac:dyDescent="0.25">
      <c r="A39" t="s">
        <v>199</v>
      </c>
      <c r="B39" s="10" t="s">
        <v>200</v>
      </c>
      <c r="C39">
        <v>1</v>
      </c>
      <c r="D39">
        <v>3.17922445</v>
      </c>
      <c r="E39" t="s">
        <v>138</v>
      </c>
      <c r="F39" t="s">
        <v>160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9B2510A6CB14B813554CD4F98ADAE" ma:contentTypeVersion="19" ma:contentTypeDescription="Een nieuw document maken." ma:contentTypeScope="" ma:versionID="22f75bb91ddfe3c57d98c4654c7c7ad8">
  <xsd:schema xmlns:xsd="http://www.w3.org/2001/XMLSchema" xmlns:xs="http://www.w3.org/2001/XMLSchema" xmlns:p="http://schemas.microsoft.com/office/2006/metadata/properties" xmlns:ns2="cc83bc33-33e4-460b-854b-d0cad2bdac26" xmlns:ns3="3c4e12eb-bf5c-4512-8b17-7f310e423641" targetNamespace="http://schemas.microsoft.com/office/2006/metadata/properties" ma:root="true" ma:fieldsID="dcfb7d55d36383ed2978f74d49528210" ns2:_="" ns3:_="">
    <xsd:import namespace="cc83bc33-33e4-460b-854b-d0cad2bdac26"/>
    <xsd:import namespace="3c4e12eb-bf5c-4512-8b17-7f310e423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aanta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3bc33-33e4-460b-854b-d0cad2bda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410a73b-adeb-4919-bf3c-8c97fbc73de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aantal" ma:index="23" nillable="true" ma:displayName="aantal" ma:format="Dropdown" ma:internalName="aantal" ma:percentage="FALSE">
      <xsd:simpleType>
        <xsd:restriction base="dms:Number"/>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4e12eb-bf5c-4512-8b17-7f310e423641"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39c02024-b23a-47ca-89b0-3d4907d8fbea}" ma:internalName="TaxCatchAll" ma:showField="CatchAllData" ma:web="3c4e12eb-bf5c-4512-8b17-7f310e423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83bc33-33e4-460b-854b-d0cad2bdac26">
      <Terms xmlns="http://schemas.microsoft.com/office/infopath/2007/PartnerControls"/>
    </lcf76f155ced4ddcb4097134ff3c332f>
    <TaxCatchAll xmlns="3c4e12eb-bf5c-4512-8b17-7f310e423641" xsi:nil="true"/>
    <aantal xmlns="cc83bc33-33e4-460b-854b-d0cad2bdac26" xsi:nil="true"/>
  </documentManagement>
</p:properties>
</file>

<file path=customXml/itemProps1.xml><?xml version="1.0" encoding="utf-8"?>
<ds:datastoreItem xmlns:ds="http://schemas.openxmlformats.org/officeDocument/2006/customXml" ds:itemID="{FB650865-3C77-4D51-9991-38F43692BF29}"/>
</file>

<file path=customXml/itemProps2.xml><?xml version="1.0" encoding="utf-8"?>
<ds:datastoreItem xmlns:ds="http://schemas.openxmlformats.org/officeDocument/2006/customXml" ds:itemID="{B5FE2BD7-7BAA-45AB-AD1E-C4C9980A99E9}"/>
</file>

<file path=customXml/itemProps3.xml><?xml version="1.0" encoding="utf-8"?>
<ds:datastoreItem xmlns:ds="http://schemas.openxmlformats.org/officeDocument/2006/customXml" ds:itemID="{34C3D6FE-6939-4020-971C-CAF747C02F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Wijzigingen processendatabase</vt:lpstr>
      <vt:lpstr>Wijzigingen ecoinvent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Schipper, Branco (Amsterdam)</dc:creator>
  <cp:lastModifiedBy>Schipper, Branco (Amsterdam)</cp:lastModifiedBy>
  <dcterms:created xsi:type="dcterms:W3CDTF">2025-02-14T11:38:27Z</dcterms:created>
  <dcterms:modified xsi:type="dcterms:W3CDTF">2025-04-07T13:52:02Z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0x0101001099B2510A6CB14B813554CD4F98ADAE</vt:lpwstr>
  </property>
</Properties>
</file>